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. Open Data Repository\OPS_CCSU\data\CAR2016\PCI 2015-16\4P1\"/>
    </mc:Choice>
  </mc:AlternateContent>
  <bookViews>
    <workbookView xWindow="0" yWindow="0" windowWidth="28800" windowHeight="12435"/>
  </bookViews>
  <sheets>
    <sheet name="4P1" sheetId="2" r:id="rId1"/>
  </sheets>
  <definedNames>
    <definedName name="_xlnm.Print_Area" localSheetId="0">'4P1'!$A$1:$M$44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43" i="2" s="1"/>
  <c r="F10" i="2"/>
  <c r="G10" i="2" s="1"/>
  <c r="L10" i="2"/>
  <c r="M10" i="2"/>
  <c r="B11" i="2"/>
  <c r="F11" i="2" s="1"/>
  <c r="G11" i="2" s="1"/>
  <c r="L11" i="2"/>
  <c r="M11" i="2"/>
  <c r="F12" i="2"/>
  <c r="G12" i="2"/>
  <c r="L12" i="2"/>
  <c r="M12" i="2"/>
  <c r="F13" i="2"/>
  <c r="G13" i="2"/>
  <c r="L13" i="2"/>
  <c r="M13" i="2"/>
  <c r="F14" i="2"/>
  <c r="G14" i="2"/>
  <c r="L14" i="2"/>
  <c r="M14" i="2"/>
  <c r="B15" i="2"/>
  <c r="F15" i="2"/>
  <c r="G15" i="2"/>
  <c r="L15" i="2"/>
  <c r="M15" i="2" s="1"/>
  <c r="F16" i="2"/>
  <c r="G16" i="2"/>
  <c r="L16" i="2"/>
  <c r="M16" i="2" s="1"/>
  <c r="B17" i="2"/>
  <c r="F17" i="2"/>
  <c r="G17" i="2"/>
  <c r="L17" i="2"/>
  <c r="M17" i="2"/>
  <c r="B18" i="2"/>
  <c r="F18" i="2"/>
  <c r="G18" i="2" s="1"/>
  <c r="L18" i="2"/>
  <c r="M18" i="2"/>
  <c r="B19" i="2"/>
  <c r="F19" i="2" s="1"/>
  <c r="G19" i="2" s="1"/>
  <c r="L19" i="2"/>
  <c r="M19" i="2"/>
  <c r="B20" i="2"/>
  <c r="F20" i="2"/>
  <c r="G20" i="2"/>
  <c r="L20" i="2"/>
  <c r="M20" i="2" s="1"/>
  <c r="B21" i="2"/>
  <c r="F21" i="2"/>
  <c r="G21" i="2"/>
  <c r="L21" i="2"/>
  <c r="M21" i="2"/>
  <c r="F22" i="2"/>
  <c r="G22" i="2"/>
  <c r="L22" i="2"/>
  <c r="M22" i="2"/>
  <c r="B23" i="2"/>
  <c r="F23" i="2"/>
  <c r="G23" i="2" s="1"/>
  <c r="L23" i="2"/>
  <c r="M23" i="2"/>
  <c r="F24" i="2"/>
  <c r="G24" i="2" s="1"/>
  <c r="L24" i="2"/>
  <c r="M24" i="2"/>
  <c r="F25" i="2"/>
  <c r="G25" i="2" s="1"/>
  <c r="M25" i="2"/>
  <c r="B26" i="2"/>
  <c r="F26" i="2"/>
  <c r="G26" i="2" s="1"/>
  <c r="L26" i="2"/>
  <c r="M26" i="2"/>
  <c r="B27" i="2"/>
  <c r="F27" i="2" s="1"/>
  <c r="G27" i="2" s="1"/>
  <c r="L27" i="2"/>
  <c r="M27" i="2"/>
  <c r="B28" i="2"/>
  <c r="F28" i="2"/>
  <c r="G28" i="2"/>
  <c r="L28" i="2"/>
  <c r="M28" i="2" s="1"/>
  <c r="B29" i="2"/>
  <c r="F29" i="2"/>
  <c r="G29" i="2"/>
  <c r="L29" i="2"/>
  <c r="M29" i="2"/>
  <c r="B30" i="2"/>
  <c r="F30" i="2"/>
  <c r="G30" i="2" s="1"/>
  <c r="L30" i="2"/>
  <c r="M30" i="2"/>
  <c r="F31" i="2"/>
  <c r="G31" i="2" s="1"/>
  <c r="L31" i="2"/>
  <c r="M31" i="2"/>
  <c r="B32" i="2"/>
  <c r="F32" i="2" s="1"/>
  <c r="G32" i="2" s="1"/>
  <c r="L32" i="2"/>
  <c r="M32" i="2"/>
  <c r="B33" i="2"/>
  <c r="F33" i="2"/>
  <c r="G33" i="2"/>
  <c r="L33" i="2"/>
  <c r="M33" i="2" s="1"/>
  <c r="B34" i="2"/>
  <c r="F34" i="2"/>
  <c r="G34" i="2"/>
  <c r="L34" i="2"/>
  <c r="M34" i="2"/>
  <c r="B35" i="2"/>
  <c r="F35" i="2"/>
  <c r="G35" i="2" s="1"/>
  <c r="L35" i="2"/>
  <c r="M35" i="2"/>
  <c r="B36" i="2"/>
  <c r="F36" i="2" s="1"/>
  <c r="G36" i="2" s="1"/>
  <c r="L36" i="2"/>
  <c r="M36" i="2"/>
  <c r="B37" i="2"/>
  <c r="F37" i="2"/>
  <c r="G37" i="2"/>
  <c r="L37" i="2"/>
  <c r="M37" i="2" s="1"/>
  <c r="F38" i="2"/>
  <c r="G38" i="2"/>
  <c r="L38" i="2"/>
  <c r="M38" i="2" s="1"/>
  <c r="B39" i="2"/>
  <c r="F39" i="2"/>
  <c r="G39" i="2"/>
  <c r="L39" i="2"/>
  <c r="M39" i="2"/>
  <c r="G40" i="2"/>
  <c r="M40" i="2"/>
  <c r="B41" i="2"/>
  <c r="F41" i="2"/>
  <c r="G41" i="2"/>
  <c r="L41" i="2"/>
  <c r="M41" i="2" s="1"/>
  <c r="C43" i="2"/>
  <c r="F43" i="2" s="1"/>
  <c r="D43" i="2"/>
  <c r="E43" i="2"/>
  <c r="G43" i="2"/>
  <c r="H43" i="2"/>
  <c r="I43" i="2"/>
  <c r="J43" i="2"/>
  <c r="K43" i="2"/>
  <c r="L43" i="2"/>
  <c r="M43" i="2" s="1"/>
</calcChain>
</file>

<file path=xl/sharedStrings.xml><?xml version="1.0" encoding="utf-8"?>
<sst xmlns="http://schemas.openxmlformats.org/spreadsheetml/2006/main" count="60" uniqueCount="51">
  <si>
    <t>Updated 1/20/16</t>
  </si>
  <si>
    <t xml:space="preserve"> </t>
  </si>
  <si>
    <t>EXPECTED STATE LEVEL</t>
  </si>
  <si>
    <t>TOTAL</t>
  </si>
  <si>
    <t>Lake Superior State</t>
  </si>
  <si>
    <t>Not Submitted</t>
  </si>
  <si>
    <t>Northern Michigan</t>
  </si>
  <si>
    <t>Ferris</t>
  </si>
  <si>
    <t>Bay Mills</t>
  </si>
  <si>
    <t>West Shore</t>
  </si>
  <si>
    <t>Wayne County</t>
  </si>
  <si>
    <t>Washtenaw</t>
  </si>
  <si>
    <t>Southwestern</t>
  </si>
  <si>
    <t>Schoolcraft</t>
  </si>
  <si>
    <t>St. Clair</t>
  </si>
  <si>
    <t>Oakland</t>
  </si>
  <si>
    <t>Northwestern</t>
  </si>
  <si>
    <t>North Central</t>
  </si>
  <si>
    <t>Muskegon</t>
  </si>
  <si>
    <t>Montcalm</t>
  </si>
  <si>
    <t>Monroe</t>
  </si>
  <si>
    <t>Mid Michigan</t>
  </si>
  <si>
    <t>Macomb</t>
  </si>
  <si>
    <t>Lansing</t>
  </si>
  <si>
    <t>Lake Michigan</t>
  </si>
  <si>
    <t>Kirtland</t>
  </si>
  <si>
    <t>Kellogg</t>
  </si>
  <si>
    <t>Kalamazoo Valley</t>
  </si>
  <si>
    <t>Jackson</t>
  </si>
  <si>
    <t>Henry Ford</t>
  </si>
  <si>
    <t>Grand Rapids</t>
  </si>
  <si>
    <t>Gogebic</t>
  </si>
  <si>
    <t>Glen Oaks</t>
  </si>
  <si>
    <t>Delta</t>
  </si>
  <si>
    <t>Mott</t>
  </si>
  <si>
    <t>Bay de Noc</t>
  </si>
  <si>
    <t>Alpena</t>
  </si>
  <si>
    <t>Non-Resp.)</t>
  </si>
  <si>
    <t>(Minus</t>
  </si>
  <si>
    <t>Left Postsec.</t>
  </si>
  <si>
    <t>Met, Exceeded, or Came within 90% (79.29%) of Expected Level</t>
  </si>
  <si>
    <t>Performance Level</t>
  </si>
  <si>
    <t>Apprenticeship</t>
  </si>
  <si>
    <t>Military</t>
  </si>
  <si>
    <t>Employed</t>
  </si>
  <si>
    <t>Met, Exceeded, or Came within 90% (76.50%) of Expected Level</t>
  </si>
  <si>
    <t>2015-16</t>
  </si>
  <si>
    <t>2014-15</t>
  </si>
  <si>
    <t>Community College</t>
  </si>
  <si>
    <t>4P1: STUDENT PLACEMENT</t>
  </si>
  <si>
    <t>MICHIGAN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</si>
</sst>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0" borderId="0" xfId="1" applyFont="1"/>
    <xf numFmtId="0" fontId="1" fillId="0" borderId="0" xfId="1" applyFont="1" applyBorder="1"/>
    <xf numFmtId="10" fontId="1" fillId="0" borderId="0" xfId="1" applyNumberFormat="1" applyFont="1"/>
    <xf numFmtId="15" fontId="1" fillId="0" borderId="0" xfId="1" applyNumberFormat="1" applyFont="1"/>
    <xf numFmtId="0" fontId="3" fillId="0" borderId="0" xfId="2" applyFont="1"/>
    <xf numFmtId="0" fontId="4" fillId="0" borderId="0" xfId="1" applyFont="1"/>
    <xf numFmtId="0" fontId="1" fillId="0" borderId="0" xfId="1" applyFont="1" applyAlignment="1">
      <alignment horizontal="center"/>
    </xf>
    <xf numFmtId="10" fontId="4" fillId="0" borderId="0" xfId="1" applyNumberFormat="1" applyFont="1"/>
    <xf numFmtId="0" fontId="4" fillId="0" borderId="1" xfId="1" applyFont="1" applyBorder="1"/>
    <xf numFmtId="0" fontId="4" fillId="0" borderId="0" xfId="1" applyFont="1" applyBorder="1"/>
    <xf numFmtId="0" fontId="5" fillId="0" borderId="0" xfId="2" applyFont="1"/>
    <xf numFmtId="3" fontId="4" fillId="0" borderId="0" xfId="1" applyNumberFormat="1" applyFont="1"/>
    <xf numFmtId="0" fontId="4" fillId="2" borderId="2" xfId="1" applyFont="1" applyFill="1" applyBorder="1" applyAlignment="1">
      <alignment horizontal="center"/>
    </xf>
    <xf numFmtId="10" fontId="4" fillId="2" borderId="3" xfId="1" applyNumberFormat="1" applyFont="1" applyFill="1" applyBorder="1"/>
    <xf numFmtId="3" fontId="4" fillId="2" borderId="3" xfId="1" applyNumberFormat="1" applyFont="1" applyFill="1" applyBorder="1"/>
    <xf numFmtId="3" fontId="4" fillId="2" borderId="4" xfId="1" applyNumberFormat="1" applyFont="1" applyFill="1" applyBorder="1"/>
    <xf numFmtId="0" fontId="4" fillId="2" borderId="5" xfId="1" applyFont="1" applyFill="1" applyBorder="1" applyAlignment="1">
      <alignment horizontal="center"/>
    </xf>
    <xf numFmtId="3" fontId="5" fillId="2" borderId="4" xfId="2" applyNumberFormat="1" applyFont="1" applyFill="1" applyBorder="1"/>
    <xf numFmtId="0" fontId="1" fillId="0" borderId="6" xfId="1" applyFont="1" applyBorder="1" applyAlignment="1">
      <alignment horizontal="center"/>
    </xf>
    <xf numFmtId="0" fontId="1" fillId="0" borderId="1" xfId="1" applyFont="1" applyBorder="1"/>
    <xf numFmtId="0" fontId="1" fillId="0" borderId="7" xfId="1" applyFont="1" applyBorder="1"/>
    <xf numFmtId="10" fontId="1" fillId="0" borderId="0" xfId="1" applyNumberFormat="1" applyFont="1" applyBorder="1"/>
    <xf numFmtId="0" fontId="1" fillId="0" borderId="0" xfId="1" applyFont="1" applyFill="1" applyBorder="1"/>
    <xf numFmtId="0" fontId="3" fillId="0" borderId="1" xfId="2" applyFont="1" applyBorder="1"/>
    <xf numFmtId="0" fontId="1" fillId="0" borderId="7" xfId="1" applyFont="1" applyFill="1" applyBorder="1" applyAlignment="1">
      <alignment horizontal="center"/>
    </xf>
    <xf numFmtId="10" fontId="1" fillId="0" borderId="0" xfId="1" applyNumberFormat="1" applyFont="1" applyFill="1" applyBorder="1"/>
    <xf numFmtId="0" fontId="1" fillId="0" borderId="1" xfId="1" applyFont="1" applyFill="1" applyBorder="1"/>
    <xf numFmtId="0" fontId="1" fillId="0" borderId="7" xfId="1" applyFont="1" applyBorder="1" applyAlignment="1">
      <alignment horizontal="center"/>
    </xf>
    <xf numFmtId="10" fontId="4" fillId="0" borderId="0" xfId="1" applyNumberFormat="1" applyFont="1" applyBorder="1"/>
    <xf numFmtId="0" fontId="4" fillId="0" borderId="7" xfId="1" applyFont="1" applyBorder="1" applyAlignment="1">
      <alignment horizontal="center"/>
    </xf>
    <xf numFmtId="0" fontId="5" fillId="0" borderId="1" xfId="2" applyFont="1" applyBorder="1"/>
    <xf numFmtId="0" fontId="3" fillId="0" borderId="8" xfId="3" applyFont="1" applyFill="1" applyBorder="1" applyAlignment="1">
      <alignment wrapText="1"/>
    </xf>
    <xf numFmtId="0" fontId="7" fillId="0" borderId="0" xfId="1" applyFont="1"/>
    <xf numFmtId="0" fontId="1" fillId="3" borderId="7" xfId="1" applyFont="1" applyFill="1" applyBorder="1" applyAlignment="1">
      <alignment horizontal="center"/>
    </xf>
    <xf numFmtId="10" fontId="1" fillId="3" borderId="0" xfId="1" applyNumberFormat="1" applyFont="1" applyFill="1" applyBorder="1"/>
    <xf numFmtId="0" fontId="1" fillId="3" borderId="0" xfId="1" applyFont="1" applyFill="1" applyBorder="1"/>
    <xf numFmtId="0" fontId="1" fillId="3" borderId="1" xfId="1" applyFont="1" applyFill="1" applyBorder="1"/>
    <xf numFmtId="0" fontId="3" fillId="0" borderId="1" xfId="1" applyFont="1" applyBorder="1"/>
    <xf numFmtId="0" fontId="8" fillId="0" borderId="0" xfId="1" applyFont="1"/>
    <xf numFmtId="0" fontId="8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/>
    <xf numFmtId="0" fontId="4" fillId="4" borderId="11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10" fillId="4" borderId="2" xfId="1" applyFont="1" applyFill="1" applyBorder="1"/>
    <xf numFmtId="0" fontId="10" fillId="4" borderId="22" xfId="1" applyFont="1" applyFill="1" applyBorder="1"/>
    <xf numFmtId="10" fontId="10" fillId="4" borderId="22" xfId="1" applyNumberFormat="1" applyFont="1" applyFill="1" applyBorder="1"/>
    <xf numFmtId="14" fontId="9" fillId="4" borderId="12" xfId="1" applyNumberFormat="1" applyFont="1" applyFill="1" applyBorder="1" applyAlignment="1">
      <alignment horizontal="left"/>
    </xf>
    <xf numFmtId="10" fontId="4" fillId="4" borderId="17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10" fontId="4" fillId="4" borderId="10" xfId="1" applyNumberFormat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20" xfId="1" quotePrefix="1" applyNumberFormat="1" applyFont="1" applyFill="1" applyBorder="1" applyAlignment="1">
      <alignment horizontal="center"/>
    </xf>
    <xf numFmtId="0" fontId="4" fillId="2" borderId="19" xfId="1" quotePrefix="1" applyNumberFormat="1" applyFont="1" applyFill="1" applyBorder="1" applyAlignment="1">
      <alignment horizontal="center"/>
    </xf>
    <xf numFmtId="0" fontId="4" fillId="2" borderId="2" xfId="1" quotePrefix="1" applyNumberFormat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15" fontId="11" fillId="4" borderId="1" xfId="1" applyNumberFormat="1" applyFont="1" applyFill="1" applyBorder="1" applyAlignment="1">
      <alignment horizontal="center"/>
    </xf>
    <xf numFmtId="15" fontId="11" fillId="4" borderId="0" xfId="1" applyNumberFormat="1" applyFont="1" applyFill="1" applyBorder="1" applyAlignment="1">
      <alignment horizontal="center"/>
    </xf>
    <xf numFmtId="15" fontId="11" fillId="4" borderId="7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</cellXfs>
  <cellStyles count="4">
    <cellStyle name="Normal" xfId="0" builtinId="0"/>
    <cellStyle name="Normal 3" xfId="1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>
      <selection activeCell="L40" sqref="L40"/>
    </sheetView>
  </sheetViews>
  <sheetFormatPr defaultRowHeight="12.75" x14ac:dyDescent="0.2"/>
  <cols>
    <col min="1" max="1" width="20.7109375" style="1" customWidth="1"/>
    <col min="2" max="2" width="12.42578125" style="1" customWidth="1"/>
    <col min="3" max="3" width="10.42578125" style="1" customWidth="1"/>
    <col min="4" max="4" width="9.5703125" style="3" customWidth="1"/>
    <col min="5" max="5" width="10.5703125" style="1" customWidth="1"/>
    <col min="6" max="6" width="13.7109375" style="1" customWidth="1"/>
    <col min="7" max="7" width="17" style="2" customWidth="1"/>
    <col min="8" max="8" width="12.5703125" style="1" customWidth="1"/>
    <col min="9" max="9" width="11.28515625" style="1" customWidth="1"/>
    <col min="10" max="10" width="9" style="1" customWidth="1"/>
    <col min="11" max="11" width="10.85546875" style="1" customWidth="1"/>
    <col min="12" max="12" width="14" style="1" customWidth="1"/>
    <col min="13" max="13" width="15.140625" style="1" customWidth="1"/>
    <col min="14" max="16384" width="9.140625" style="1"/>
  </cols>
  <sheetData>
    <row r="1" spans="1:13" ht="18" x14ac:dyDescent="0.25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8" x14ac:dyDescent="0.25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6.5" thickBot="1" x14ac:dyDescent="0.3">
      <c r="A3" s="53" t="s">
        <v>1</v>
      </c>
      <c r="B3" s="51"/>
      <c r="C3" s="51"/>
      <c r="D3" s="52"/>
      <c r="E3" s="51"/>
      <c r="F3" s="51"/>
      <c r="G3" s="51"/>
      <c r="H3" s="51"/>
      <c r="I3" s="51"/>
      <c r="J3" s="51"/>
      <c r="K3" s="51"/>
      <c r="L3" s="51"/>
      <c r="M3" s="50"/>
    </row>
    <row r="4" spans="1:13" ht="13.5" thickBot="1" x14ac:dyDescent="0.25">
      <c r="A4" s="74" t="s">
        <v>48</v>
      </c>
      <c r="B4" s="63" t="s">
        <v>47</v>
      </c>
      <c r="C4" s="64"/>
      <c r="D4" s="64"/>
      <c r="E4" s="64"/>
      <c r="F4" s="64"/>
      <c r="G4" s="65"/>
      <c r="H4" s="60" t="s">
        <v>46</v>
      </c>
      <c r="I4" s="61"/>
      <c r="J4" s="61"/>
      <c r="K4" s="61"/>
      <c r="L4" s="61"/>
      <c r="M4" s="62"/>
    </row>
    <row r="5" spans="1:13" s="6" customFormat="1" ht="15.75" customHeight="1" x14ac:dyDescent="0.2">
      <c r="A5" s="75"/>
      <c r="B5" s="49"/>
      <c r="C5" s="80" t="s">
        <v>44</v>
      </c>
      <c r="D5" s="54" t="s">
        <v>43</v>
      </c>
      <c r="E5" s="57" t="s">
        <v>42</v>
      </c>
      <c r="F5" s="57" t="s">
        <v>41</v>
      </c>
      <c r="G5" s="77" t="s">
        <v>45</v>
      </c>
      <c r="H5" s="48"/>
      <c r="I5" s="80" t="s">
        <v>44</v>
      </c>
      <c r="J5" s="54" t="s">
        <v>43</v>
      </c>
      <c r="K5" s="57" t="s">
        <v>42</v>
      </c>
      <c r="L5" s="57" t="s">
        <v>41</v>
      </c>
      <c r="M5" s="77" t="s">
        <v>40</v>
      </c>
    </row>
    <row r="6" spans="1:13" s="6" customFormat="1" ht="15" customHeight="1" x14ac:dyDescent="0.2">
      <c r="A6" s="75"/>
      <c r="B6" s="47" t="s">
        <v>39</v>
      </c>
      <c r="C6" s="81"/>
      <c r="D6" s="55"/>
      <c r="E6" s="58"/>
      <c r="F6" s="58"/>
      <c r="G6" s="78"/>
      <c r="H6" s="46" t="s">
        <v>39</v>
      </c>
      <c r="I6" s="81"/>
      <c r="J6" s="55"/>
      <c r="K6" s="58"/>
      <c r="L6" s="58"/>
      <c r="M6" s="78"/>
    </row>
    <row r="7" spans="1:13" s="6" customFormat="1" ht="15" customHeight="1" x14ac:dyDescent="0.2">
      <c r="A7" s="75"/>
      <c r="B7" s="47" t="s">
        <v>38</v>
      </c>
      <c r="C7" s="81"/>
      <c r="D7" s="55"/>
      <c r="E7" s="58"/>
      <c r="F7" s="58"/>
      <c r="G7" s="78"/>
      <c r="H7" s="46" t="s">
        <v>38</v>
      </c>
      <c r="I7" s="81"/>
      <c r="J7" s="55"/>
      <c r="K7" s="58"/>
      <c r="L7" s="58"/>
      <c r="M7" s="78"/>
    </row>
    <row r="8" spans="1:13" s="6" customFormat="1" ht="15.75" customHeight="1" thickBot="1" x14ac:dyDescent="0.25">
      <c r="A8" s="76"/>
      <c r="B8" s="45" t="s">
        <v>37</v>
      </c>
      <c r="C8" s="82"/>
      <c r="D8" s="56"/>
      <c r="E8" s="59"/>
      <c r="F8" s="59"/>
      <c r="G8" s="79"/>
      <c r="H8" s="44" t="s">
        <v>37</v>
      </c>
      <c r="I8" s="82"/>
      <c r="J8" s="56"/>
      <c r="K8" s="59"/>
      <c r="L8" s="59"/>
      <c r="M8" s="79"/>
    </row>
    <row r="9" spans="1:13" x14ac:dyDescent="0.2">
      <c r="A9" s="20"/>
      <c r="B9" s="23"/>
      <c r="C9" s="2"/>
      <c r="D9" s="22"/>
      <c r="E9" s="2"/>
      <c r="F9" s="10"/>
      <c r="G9" s="21"/>
      <c r="H9" s="20"/>
      <c r="I9" s="2"/>
      <c r="J9" s="2"/>
      <c r="K9" s="2"/>
      <c r="L9" s="2"/>
      <c r="M9" s="21"/>
    </row>
    <row r="10" spans="1:13" x14ac:dyDescent="0.2">
      <c r="A10" s="20" t="s">
        <v>36</v>
      </c>
      <c r="B10" s="20">
        <f>SUM(169-74)</f>
        <v>95</v>
      </c>
      <c r="C10" s="2">
        <v>86</v>
      </c>
      <c r="D10" s="2">
        <v>0</v>
      </c>
      <c r="E10" s="2">
        <v>0</v>
      </c>
      <c r="F10" s="22">
        <f t="shared" ref="F10:F39" si="0">SUM(C10:E10)/B10</f>
        <v>0.90526315789473688</v>
      </c>
      <c r="G10" s="28" t="str">
        <f t="shared" ref="G10:G41" si="1">IF(F10&gt;76.5%,"Yes","No")</f>
        <v>Yes</v>
      </c>
      <c r="H10" s="20">
        <v>95</v>
      </c>
      <c r="I10" s="2">
        <v>77</v>
      </c>
      <c r="J10" s="2">
        <v>0</v>
      </c>
      <c r="K10" s="2">
        <v>4</v>
      </c>
      <c r="L10" s="22">
        <f t="shared" ref="L10:L24" si="2">SUM(I10:K10)/H10</f>
        <v>0.85263157894736841</v>
      </c>
      <c r="M10" s="28" t="str">
        <f t="shared" ref="M10:M41" si="3">IF(L10&gt;79.29%,"Yes","No")</f>
        <v>Yes</v>
      </c>
    </row>
    <row r="11" spans="1:13" x14ac:dyDescent="0.2">
      <c r="A11" s="20" t="s">
        <v>35</v>
      </c>
      <c r="B11" s="20">
        <f>214-198</f>
        <v>16</v>
      </c>
      <c r="C11" s="2">
        <v>15</v>
      </c>
      <c r="D11" s="2">
        <v>1</v>
      </c>
      <c r="E11" s="2">
        <v>0</v>
      </c>
      <c r="F11" s="22">
        <f t="shared" si="0"/>
        <v>1</v>
      </c>
      <c r="G11" s="28" t="str">
        <f t="shared" si="1"/>
        <v>Yes</v>
      </c>
      <c r="H11" s="20">
        <v>31</v>
      </c>
      <c r="I11" s="2">
        <v>31</v>
      </c>
      <c r="J11" s="2">
        <v>0</v>
      </c>
      <c r="K11" s="2">
        <v>0</v>
      </c>
      <c r="L11" s="22">
        <f t="shared" si="2"/>
        <v>1</v>
      </c>
      <c r="M11" s="28" t="str">
        <f t="shared" si="3"/>
        <v>Yes</v>
      </c>
    </row>
    <row r="12" spans="1:13" x14ac:dyDescent="0.2">
      <c r="A12" s="20" t="s">
        <v>34</v>
      </c>
      <c r="B12" s="20">
        <v>272</v>
      </c>
      <c r="C12" s="2">
        <v>222</v>
      </c>
      <c r="D12" s="2">
        <v>1</v>
      </c>
      <c r="E12" s="2">
        <v>0</v>
      </c>
      <c r="F12" s="22">
        <f t="shared" si="0"/>
        <v>0.81985294117647056</v>
      </c>
      <c r="G12" s="28" t="str">
        <f t="shared" si="1"/>
        <v>Yes</v>
      </c>
      <c r="H12" s="20">
        <v>95</v>
      </c>
      <c r="I12" s="2">
        <v>81</v>
      </c>
      <c r="J12" s="2">
        <v>0</v>
      </c>
      <c r="K12" s="2">
        <v>0</v>
      </c>
      <c r="L12" s="22">
        <f t="shared" si="2"/>
        <v>0.85263157894736841</v>
      </c>
      <c r="M12" s="28" t="str">
        <f t="shared" si="3"/>
        <v>Yes</v>
      </c>
    </row>
    <row r="13" spans="1:13" x14ac:dyDescent="0.2">
      <c r="A13" s="20" t="s">
        <v>33</v>
      </c>
      <c r="B13" s="20">
        <v>190</v>
      </c>
      <c r="C13" s="2">
        <v>171</v>
      </c>
      <c r="D13" s="2">
        <v>1</v>
      </c>
      <c r="E13" s="2">
        <v>0</v>
      </c>
      <c r="F13" s="22">
        <f t="shared" si="0"/>
        <v>0.90526315789473688</v>
      </c>
      <c r="G13" s="28" t="str">
        <f t="shared" si="1"/>
        <v>Yes</v>
      </c>
      <c r="H13" s="9">
        <v>428</v>
      </c>
      <c r="I13" s="10">
        <v>200</v>
      </c>
      <c r="J13" s="10">
        <v>1</v>
      </c>
      <c r="K13" s="10">
        <v>2</v>
      </c>
      <c r="L13" s="29">
        <f t="shared" si="2"/>
        <v>0.47429906542056077</v>
      </c>
      <c r="M13" s="30" t="str">
        <f t="shared" si="3"/>
        <v>No</v>
      </c>
    </row>
    <row r="14" spans="1:13" x14ac:dyDescent="0.2">
      <c r="A14" s="20" t="s">
        <v>32</v>
      </c>
      <c r="B14" s="20">
        <v>13</v>
      </c>
      <c r="C14" s="2">
        <v>13</v>
      </c>
      <c r="D14" s="2">
        <v>0</v>
      </c>
      <c r="E14" s="2">
        <v>0</v>
      </c>
      <c r="F14" s="22">
        <f t="shared" si="0"/>
        <v>1</v>
      </c>
      <c r="G14" s="28" t="str">
        <f t="shared" si="1"/>
        <v>Yes</v>
      </c>
      <c r="H14" s="20">
        <v>30</v>
      </c>
      <c r="I14" s="2">
        <v>28</v>
      </c>
      <c r="J14" s="2">
        <v>0</v>
      </c>
      <c r="K14" s="2">
        <v>0</v>
      </c>
      <c r="L14" s="22">
        <f t="shared" si="2"/>
        <v>0.93333333333333335</v>
      </c>
      <c r="M14" s="28" t="str">
        <f t="shared" si="3"/>
        <v>Yes</v>
      </c>
    </row>
    <row r="15" spans="1:13" x14ac:dyDescent="0.2">
      <c r="A15" s="9" t="s">
        <v>31</v>
      </c>
      <c r="B15" s="20">
        <f>366-300</f>
        <v>66</v>
      </c>
      <c r="C15" s="2">
        <v>51</v>
      </c>
      <c r="D15" s="2">
        <v>0</v>
      </c>
      <c r="E15" s="2">
        <v>0</v>
      </c>
      <c r="F15" s="22">
        <f t="shared" si="0"/>
        <v>0.77272727272727271</v>
      </c>
      <c r="G15" s="28" t="str">
        <f t="shared" si="1"/>
        <v>Yes</v>
      </c>
      <c r="H15" s="20">
        <v>61</v>
      </c>
      <c r="I15" s="2">
        <v>48</v>
      </c>
      <c r="J15" s="2">
        <v>1</v>
      </c>
      <c r="K15" s="2">
        <v>0</v>
      </c>
      <c r="L15" s="22">
        <f t="shared" si="2"/>
        <v>0.80327868852459017</v>
      </c>
      <c r="M15" s="28" t="str">
        <f t="shared" si="3"/>
        <v>Yes</v>
      </c>
    </row>
    <row r="16" spans="1:13" x14ac:dyDescent="0.2">
      <c r="A16" s="20" t="s">
        <v>30</v>
      </c>
      <c r="B16" s="20">
        <v>73</v>
      </c>
      <c r="C16" s="2">
        <v>71</v>
      </c>
      <c r="D16" s="2">
        <v>0</v>
      </c>
      <c r="E16" s="2">
        <v>0</v>
      </c>
      <c r="F16" s="22">
        <f t="shared" si="0"/>
        <v>0.9726027397260274</v>
      </c>
      <c r="G16" s="28" t="str">
        <f t="shared" si="1"/>
        <v>Yes</v>
      </c>
      <c r="H16" s="20">
        <v>102</v>
      </c>
      <c r="I16" s="2">
        <v>99</v>
      </c>
      <c r="J16" s="2">
        <v>0</v>
      </c>
      <c r="K16" s="2">
        <v>0</v>
      </c>
      <c r="L16" s="22">
        <f t="shared" si="2"/>
        <v>0.97058823529411764</v>
      </c>
      <c r="M16" s="28" t="str">
        <f t="shared" si="3"/>
        <v>Yes</v>
      </c>
    </row>
    <row r="17" spans="1:13" s="6" customFormat="1" x14ac:dyDescent="0.2">
      <c r="A17" s="9" t="s">
        <v>29</v>
      </c>
      <c r="B17" s="20">
        <f>1433-1357</f>
        <v>76</v>
      </c>
      <c r="C17" s="2">
        <v>60</v>
      </c>
      <c r="D17" s="2">
        <v>0</v>
      </c>
      <c r="E17" s="2">
        <v>0</v>
      </c>
      <c r="F17" s="22">
        <f t="shared" si="0"/>
        <v>0.78947368421052633</v>
      </c>
      <c r="G17" s="28" t="str">
        <f t="shared" si="1"/>
        <v>Yes</v>
      </c>
      <c r="H17" s="20">
        <v>60</v>
      </c>
      <c r="I17" s="2">
        <v>47</v>
      </c>
      <c r="J17" s="2">
        <v>1</v>
      </c>
      <c r="K17" s="2">
        <v>1</v>
      </c>
      <c r="L17" s="22">
        <f t="shared" si="2"/>
        <v>0.81666666666666665</v>
      </c>
      <c r="M17" s="28" t="str">
        <f t="shared" si="3"/>
        <v>Yes</v>
      </c>
    </row>
    <row r="18" spans="1:13" x14ac:dyDescent="0.2">
      <c r="A18" s="20" t="s">
        <v>28</v>
      </c>
      <c r="B18" s="20">
        <f>979-904</f>
        <v>75</v>
      </c>
      <c r="C18" s="2">
        <v>67</v>
      </c>
      <c r="D18" s="2">
        <v>0</v>
      </c>
      <c r="E18" s="2">
        <v>0</v>
      </c>
      <c r="F18" s="22">
        <f t="shared" si="0"/>
        <v>0.89333333333333331</v>
      </c>
      <c r="G18" s="28" t="str">
        <f t="shared" si="1"/>
        <v>Yes</v>
      </c>
      <c r="H18" s="20">
        <v>47</v>
      </c>
      <c r="I18" s="2">
        <v>44</v>
      </c>
      <c r="J18" s="2">
        <v>0</v>
      </c>
      <c r="K18" s="2">
        <v>0</v>
      </c>
      <c r="L18" s="22">
        <f t="shared" si="2"/>
        <v>0.93617021276595747</v>
      </c>
      <c r="M18" s="28" t="str">
        <f t="shared" si="3"/>
        <v>Yes</v>
      </c>
    </row>
    <row r="19" spans="1:13" x14ac:dyDescent="0.2">
      <c r="A19" s="20" t="s">
        <v>27</v>
      </c>
      <c r="B19" s="20">
        <f>1375-1269</f>
        <v>106</v>
      </c>
      <c r="C19" s="2">
        <v>92</v>
      </c>
      <c r="D19" s="2">
        <v>0</v>
      </c>
      <c r="E19" s="2">
        <v>0</v>
      </c>
      <c r="F19" s="22">
        <f t="shared" si="0"/>
        <v>0.86792452830188682</v>
      </c>
      <c r="G19" s="28" t="str">
        <f t="shared" si="1"/>
        <v>Yes</v>
      </c>
      <c r="H19" s="9">
        <v>129</v>
      </c>
      <c r="I19" s="10">
        <v>94</v>
      </c>
      <c r="J19" s="10">
        <v>0</v>
      </c>
      <c r="K19" s="10">
        <v>1</v>
      </c>
      <c r="L19" s="29">
        <f t="shared" si="2"/>
        <v>0.73643410852713176</v>
      </c>
      <c r="M19" s="30" t="str">
        <f t="shared" si="3"/>
        <v>No</v>
      </c>
    </row>
    <row r="20" spans="1:13" x14ac:dyDescent="0.2">
      <c r="A20" s="20" t="s">
        <v>26</v>
      </c>
      <c r="B20" s="20">
        <f>1297-1072</f>
        <v>225</v>
      </c>
      <c r="C20" s="2">
        <v>209</v>
      </c>
      <c r="D20" s="2">
        <v>1</v>
      </c>
      <c r="E20" s="2">
        <v>1</v>
      </c>
      <c r="F20" s="22">
        <f t="shared" si="0"/>
        <v>0.93777777777777782</v>
      </c>
      <c r="G20" s="28" t="str">
        <f t="shared" si="1"/>
        <v>Yes</v>
      </c>
      <c r="H20" s="20">
        <v>268</v>
      </c>
      <c r="I20" s="2">
        <v>248</v>
      </c>
      <c r="J20" s="2">
        <v>2</v>
      </c>
      <c r="K20" s="2">
        <v>0</v>
      </c>
      <c r="L20" s="22">
        <f t="shared" si="2"/>
        <v>0.93283582089552242</v>
      </c>
      <c r="M20" s="28" t="str">
        <f t="shared" si="3"/>
        <v>Yes</v>
      </c>
    </row>
    <row r="21" spans="1:13" x14ac:dyDescent="0.2">
      <c r="A21" s="9" t="s">
        <v>25</v>
      </c>
      <c r="B21" s="20">
        <f>453-344</f>
        <v>109</v>
      </c>
      <c r="C21" s="2">
        <v>91</v>
      </c>
      <c r="D21" s="2">
        <v>0</v>
      </c>
      <c r="E21" s="2">
        <v>1</v>
      </c>
      <c r="F21" s="22">
        <f t="shared" si="0"/>
        <v>0.84403669724770647</v>
      </c>
      <c r="G21" s="28" t="str">
        <f t="shared" si="1"/>
        <v>Yes</v>
      </c>
      <c r="H21" s="20">
        <v>85</v>
      </c>
      <c r="I21" s="2">
        <v>73</v>
      </c>
      <c r="J21" s="2">
        <v>0</v>
      </c>
      <c r="K21" s="2">
        <v>0</v>
      </c>
      <c r="L21" s="22">
        <f t="shared" si="2"/>
        <v>0.85882352941176465</v>
      </c>
      <c r="M21" s="28" t="str">
        <f t="shared" si="3"/>
        <v>Yes</v>
      </c>
    </row>
    <row r="22" spans="1:13" x14ac:dyDescent="0.2">
      <c r="A22" s="20" t="s">
        <v>24</v>
      </c>
      <c r="B22" s="20">
        <v>57</v>
      </c>
      <c r="C22" s="2">
        <v>53</v>
      </c>
      <c r="D22" s="2">
        <v>1</v>
      </c>
      <c r="E22" s="2">
        <v>0</v>
      </c>
      <c r="F22" s="22">
        <f t="shared" si="0"/>
        <v>0.94736842105263153</v>
      </c>
      <c r="G22" s="28" t="str">
        <f t="shared" si="1"/>
        <v>Yes</v>
      </c>
      <c r="H22" s="20">
        <v>47</v>
      </c>
      <c r="I22" s="2">
        <v>43</v>
      </c>
      <c r="J22" s="2">
        <v>0</v>
      </c>
      <c r="K22" s="2">
        <v>0</v>
      </c>
      <c r="L22" s="22">
        <f t="shared" si="2"/>
        <v>0.91489361702127658</v>
      </c>
      <c r="M22" s="28" t="str">
        <f t="shared" si="3"/>
        <v>Yes</v>
      </c>
    </row>
    <row r="23" spans="1:13" x14ac:dyDescent="0.2">
      <c r="A23" s="20" t="s">
        <v>23</v>
      </c>
      <c r="B23" s="20">
        <f>1896-1832</f>
        <v>64</v>
      </c>
      <c r="C23" s="2">
        <v>53</v>
      </c>
      <c r="D23" s="2">
        <v>0</v>
      </c>
      <c r="E23" s="2">
        <v>0</v>
      </c>
      <c r="F23" s="22">
        <f t="shared" si="0"/>
        <v>0.828125</v>
      </c>
      <c r="G23" s="28" t="str">
        <f t="shared" si="1"/>
        <v>Yes</v>
      </c>
      <c r="H23" s="20">
        <v>102</v>
      </c>
      <c r="I23" s="2">
        <v>85</v>
      </c>
      <c r="J23" s="2">
        <v>0</v>
      </c>
      <c r="K23" s="2">
        <v>0</v>
      </c>
      <c r="L23" s="22">
        <f t="shared" si="2"/>
        <v>0.83333333333333337</v>
      </c>
      <c r="M23" s="28" t="str">
        <f t="shared" si="3"/>
        <v>Yes</v>
      </c>
    </row>
    <row r="24" spans="1:13" x14ac:dyDescent="0.2">
      <c r="A24" s="20" t="s">
        <v>22</v>
      </c>
      <c r="B24" s="20">
        <v>591</v>
      </c>
      <c r="C24" s="2">
        <v>511</v>
      </c>
      <c r="D24" s="2">
        <v>2</v>
      </c>
      <c r="E24" s="2">
        <v>2</v>
      </c>
      <c r="F24" s="22">
        <f t="shared" si="0"/>
        <v>0.87140439932318103</v>
      </c>
      <c r="G24" s="28" t="str">
        <f t="shared" si="1"/>
        <v>Yes</v>
      </c>
      <c r="H24" s="20">
        <v>239</v>
      </c>
      <c r="I24" s="2">
        <v>210</v>
      </c>
      <c r="J24" s="2">
        <v>0</v>
      </c>
      <c r="K24" s="2">
        <v>2</v>
      </c>
      <c r="L24" s="22">
        <f t="shared" si="2"/>
        <v>0.88702928870292885</v>
      </c>
      <c r="M24" s="28" t="str">
        <f t="shared" si="3"/>
        <v>Yes</v>
      </c>
    </row>
    <row r="25" spans="1:13" s="40" customFormat="1" x14ac:dyDescent="0.2">
      <c r="A25" s="43" t="s">
        <v>21</v>
      </c>
      <c r="B25" s="42">
        <v>56</v>
      </c>
      <c r="C25" s="41">
        <v>46</v>
      </c>
      <c r="D25" s="41">
        <v>0</v>
      </c>
      <c r="E25" s="41">
        <v>0</v>
      </c>
      <c r="F25" s="22">
        <f t="shared" si="0"/>
        <v>0.8214285714285714</v>
      </c>
      <c r="G25" s="28" t="str">
        <f t="shared" si="1"/>
        <v>Yes</v>
      </c>
      <c r="H25" s="42">
        <v>0</v>
      </c>
      <c r="I25" s="41">
        <v>0</v>
      </c>
      <c r="J25" s="41">
        <v>0</v>
      </c>
      <c r="K25" s="41">
        <v>0</v>
      </c>
      <c r="L25" s="29">
        <v>0</v>
      </c>
      <c r="M25" s="30" t="str">
        <f t="shared" si="3"/>
        <v>No</v>
      </c>
    </row>
    <row r="26" spans="1:13" x14ac:dyDescent="0.2">
      <c r="A26" s="20" t="s">
        <v>20</v>
      </c>
      <c r="B26" s="20">
        <f>466-431</f>
        <v>35</v>
      </c>
      <c r="C26" s="2">
        <v>32</v>
      </c>
      <c r="D26" s="2">
        <v>0</v>
      </c>
      <c r="E26" s="2">
        <v>0</v>
      </c>
      <c r="F26" s="22">
        <f t="shared" si="0"/>
        <v>0.91428571428571426</v>
      </c>
      <c r="G26" s="28" t="str">
        <f t="shared" si="1"/>
        <v>Yes</v>
      </c>
      <c r="H26" s="20">
        <v>33</v>
      </c>
      <c r="I26" s="2">
        <v>30</v>
      </c>
      <c r="J26" s="2">
        <v>1</v>
      </c>
      <c r="K26" s="2">
        <v>2</v>
      </c>
      <c r="L26" s="22">
        <f t="shared" ref="L26:L39" si="4">SUM(I26:K26)/H26</f>
        <v>1</v>
      </c>
      <c r="M26" s="28" t="str">
        <f t="shared" si="3"/>
        <v>Yes</v>
      </c>
    </row>
    <row r="27" spans="1:13" x14ac:dyDescent="0.2">
      <c r="A27" s="20" t="s">
        <v>19</v>
      </c>
      <c r="B27" s="20">
        <f>233-201</f>
        <v>32</v>
      </c>
      <c r="C27" s="2">
        <v>31</v>
      </c>
      <c r="D27" s="2">
        <v>0</v>
      </c>
      <c r="E27" s="2">
        <v>0</v>
      </c>
      <c r="F27" s="22">
        <f t="shared" si="0"/>
        <v>0.96875</v>
      </c>
      <c r="G27" s="28" t="str">
        <f t="shared" si="1"/>
        <v>Yes</v>
      </c>
      <c r="H27" s="20">
        <v>50</v>
      </c>
      <c r="I27" s="2">
        <v>42</v>
      </c>
      <c r="J27" s="2">
        <v>0</v>
      </c>
      <c r="K27" s="2">
        <v>1</v>
      </c>
      <c r="L27" s="22">
        <f t="shared" si="4"/>
        <v>0.86</v>
      </c>
      <c r="M27" s="28" t="str">
        <f t="shared" si="3"/>
        <v>Yes</v>
      </c>
    </row>
    <row r="28" spans="1:13" s="39" customFormat="1" x14ac:dyDescent="0.2">
      <c r="A28" s="38" t="s">
        <v>18</v>
      </c>
      <c r="B28" s="20">
        <f>645-630</f>
        <v>15</v>
      </c>
      <c r="C28" s="2">
        <v>13</v>
      </c>
      <c r="D28" s="2">
        <v>0</v>
      </c>
      <c r="E28" s="2">
        <v>0</v>
      </c>
      <c r="F28" s="22">
        <f t="shared" si="0"/>
        <v>0.8666666666666667</v>
      </c>
      <c r="G28" s="28" t="str">
        <f t="shared" si="1"/>
        <v>Yes</v>
      </c>
      <c r="H28" s="9">
        <v>12</v>
      </c>
      <c r="I28" s="10">
        <v>9</v>
      </c>
      <c r="J28" s="10">
        <v>0</v>
      </c>
      <c r="K28" s="10">
        <v>0</v>
      </c>
      <c r="L28" s="29">
        <f t="shared" si="4"/>
        <v>0.75</v>
      </c>
      <c r="M28" s="30" t="str">
        <f t="shared" si="3"/>
        <v>No</v>
      </c>
    </row>
    <row r="29" spans="1:13" x14ac:dyDescent="0.2">
      <c r="A29" s="9" t="s">
        <v>17</v>
      </c>
      <c r="B29" s="9">
        <f>658-624</f>
        <v>34</v>
      </c>
      <c r="C29" s="10">
        <v>26</v>
      </c>
      <c r="D29" s="10">
        <v>0</v>
      </c>
      <c r="E29" s="10">
        <v>0</v>
      </c>
      <c r="F29" s="29">
        <f t="shared" si="0"/>
        <v>0.76470588235294112</v>
      </c>
      <c r="G29" s="30" t="str">
        <f t="shared" si="1"/>
        <v>No</v>
      </c>
      <c r="H29" s="20">
        <v>39</v>
      </c>
      <c r="I29" s="2">
        <v>37</v>
      </c>
      <c r="J29" s="2">
        <v>0</v>
      </c>
      <c r="K29" s="2">
        <v>0</v>
      </c>
      <c r="L29" s="22">
        <f t="shared" si="4"/>
        <v>0.94871794871794868</v>
      </c>
      <c r="M29" s="28" t="str">
        <f t="shared" si="3"/>
        <v>Yes</v>
      </c>
    </row>
    <row r="30" spans="1:13" x14ac:dyDescent="0.2">
      <c r="A30" s="20" t="s">
        <v>16</v>
      </c>
      <c r="B30" s="20">
        <f>174-165</f>
        <v>9</v>
      </c>
      <c r="C30" s="2">
        <v>9</v>
      </c>
      <c r="D30" s="2">
        <v>0</v>
      </c>
      <c r="E30" s="2">
        <v>0</v>
      </c>
      <c r="F30" s="22">
        <f t="shared" si="0"/>
        <v>1</v>
      </c>
      <c r="G30" s="28" t="str">
        <f t="shared" si="1"/>
        <v>Yes</v>
      </c>
      <c r="H30" s="20">
        <v>164</v>
      </c>
      <c r="I30" s="2">
        <v>150</v>
      </c>
      <c r="J30" s="2">
        <v>1</v>
      </c>
      <c r="K30" s="2">
        <v>0</v>
      </c>
      <c r="L30" s="22">
        <f t="shared" si="4"/>
        <v>0.92073170731707321</v>
      </c>
      <c r="M30" s="28" t="str">
        <f t="shared" si="3"/>
        <v>Yes</v>
      </c>
    </row>
    <row r="31" spans="1:13" x14ac:dyDescent="0.2">
      <c r="A31" s="9" t="s">
        <v>15</v>
      </c>
      <c r="B31" s="9">
        <v>331</v>
      </c>
      <c r="C31" s="10">
        <v>173</v>
      </c>
      <c r="D31" s="10">
        <v>1</v>
      </c>
      <c r="E31" s="10">
        <v>0</v>
      </c>
      <c r="F31" s="29">
        <f t="shared" si="0"/>
        <v>0.52567975830815705</v>
      </c>
      <c r="G31" s="30" t="str">
        <f t="shared" si="1"/>
        <v>No</v>
      </c>
      <c r="H31" s="9">
        <v>171</v>
      </c>
      <c r="I31" s="10">
        <v>117</v>
      </c>
      <c r="J31" s="10">
        <v>0</v>
      </c>
      <c r="K31" s="10">
        <v>0</v>
      </c>
      <c r="L31" s="29">
        <f t="shared" si="4"/>
        <v>0.68421052631578949</v>
      </c>
      <c r="M31" s="30" t="str">
        <f t="shared" si="3"/>
        <v>No</v>
      </c>
    </row>
    <row r="32" spans="1:13" x14ac:dyDescent="0.2">
      <c r="A32" s="20" t="s">
        <v>14</v>
      </c>
      <c r="B32" s="20">
        <f>455-407</f>
        <v>48</v>
      </c>
      <c r="C32" s="2">
        <v>42</v>
      </c>
      <c r="D32" s="2">
        <v>0</v>
      </c>
      <c r="E32" s="2">
        <v>0</v>
      </c>
      <c r="F32" s="22">
        <f t="shared" si="0"/>
        <v>0.875</v>
      </c>
      <c r="G32" s="28" t="str">
        <f t="shared" si="1"/>
        <v>Yes</v>
      </c>
      <c r="H32" s="20">
        <v>62</v>
      </c>
      <c r="I32" s="2">
        <v>57</v>
      </c>
      <c r="J32" s="2">
        <v>0</v>
      </c>
      <c r="K32" s="2">
        <v>0</v>
      </c>
      <c r="L32" s="22">
        <f t="shared" si="4"/>
        <v>0.91935483870967738</v>
      </c>
      <c r="M32" s="28" t="str">
        <f t="shared" si="3"/>
        <v>Yes</v>
      </c>
    </row>
    <row r="33" spans="1:13" x14ac:dyDescent="0.2">
      <c r="A33" s="20" t="s">
        <v>13</v>
      </c>
      <c r="B33" s="20">
        <f>1132-940</f>
        <v>192</v>
      </c>
      <c r="C33" s="2">
        <v>158</v>
      </c>
      <c r="D33" s="2">
        <v>1</v>
      </c>
      <c r="E33" s="2">
        <v>0</v>
      </c>
      <c r="F33" s="22">
        <f t="shared" si="0"/>
        <v>0.828125</v>
      </c>
      <c r="G33" s="28" t="str">
        <f t="shared" si="1"/>
        <v>Yes</v>
      </c>
      <c r="H33" s="20">
        <v>219</v>
      </c>
      <c r="I33" s="2">
        <v>191</v>
      </c>
      <c r="J33" s="2">
        <v>1</v>
      </c>
      <c r="K33" s="2">
        <v>3</v>
      </c>
      <c r="L33" s="22">
        <f t="shared" si="4"/>
        <v>0.8904109589041096</v>
      </c>
      <c r="M33" s="28" t="str">
        <f t="shared" si="3"/>
        <v>Yes</v>
      </c>
    </row>
    <row r="34" spans="1:13" x14ac:dyDescent="0.2">
      <c r="A34" s="20" t="s">
        <v>12</v>
      </c>
      <c r="B34" s="20">
        <f>362-267</f>
        <v>95</v>
      </c>
      <c r="C34" s="2">
        <v>81</v>
      </c>
      <c r="D34" s="2">
        <v>1</v>
      </c>
      <c r="E34" s="2">
        <v>0</v>
      </c>
      <c r="F34" s="22">
        <f t="shared" si="0"/>
        <v>0.86315789473684212</v>
      </c>
      <c r="G34" s="28" t="str">
        <f t="shared" si="1"/>
        <v>Yes</v>
      </c>
      <c r="H34" s="20">
        <v>93</v>
      </c>
      <c r="I34" s="2">
        <v>82</v>
      </c>
      <c r="J34" s="2">
        <v>0</v>
      </c>
      <c r="K34" s="2">
        <v>0</v>
      </c>
      <c r="L34" s="22">
        <f t="shared" si="4"/>
        <v>0.88172043010752688</v>
      </c>
      <c r="M34" s="28" t="str">
        <f t="shared" si="3"/>
        <v>Yes</v>
      </c>
    </row>
    <row r="35" spans="1:13" s="39" customFormat="1" x14ac:dyDescent="0.2">
      <c r="A35" s="20" t="s">
        <v>11</v>
      </c>
      <c r="B35" s="20">
        <f>2364-1804</f>
        <v>560</v>
      </c>
      <c r="C35" s="2">
        <v>304</v>
      </c>
      <c r="D35" s="2">
        <v>0</v>
      </c>
      <c r="E35" s="2">
        <v>225</v>
      </c>
      <c r="F35" s="22">
        <f t="shared" si="0"/>
        <v>0.94464285714285712</v>
      </c>
      <c r="G35" s="28" t="str">
        <f t="shared" si="1"/>
        <v>Yes</v>
      </c>
      <c r="H35" s="20">
        <v>532</v>
      </c>
      <c r="I35" s="2">
        <v>180</v>
      </c>
      <c r="J35" s="2">
        <v>1</v>
      </c>
      <c r="K35" s="2">
        <v>322</v>
      </c>
      <c r="L35" s="22">
        <f t="shared" si="4"/>
        <v>0.94548872180451127</v>
      </c>
      <c r="M35" s="28" t="str">
        <f t="shared" si="3"/>
        <v>Yes</v>
      </c>
    </row>
    <row r="36" spans="1:13" x14ac:dyDescent="0.2">
      <c r="A36" s="20" t="s">
        <v>10</v>
      </c>
      <c r="B36" s="20">
        <f>1419-1206</f>
        <v>213</v>
      </c>
      <c r="C36" s="2">
        <v>159</v>
      </c>
      <c r="D36" s="2">
        <v>1</v>
      </c>
      <c r="E36" s="2">
        <v>3</v>
      </c>
      <c r="F36" s="22">
        <f t="shared" si="0"/>
        <v>0.76525821596244137</v>
      </c>
      <c r="G36" s="28" t="str">
        <f t="shared" si="1"/>
        <v>Yes</v>
      </c>
      <c r="H36" s="20">
        <v>141</v>
      </c>
      <c r="I36" s="2">
        <v>110</v>
      </c>
      <c r="J36" s="2">
        <v>1</v>
      </c>
      <c r="K36" s="2">
        <v>3</v>
      </c>
      <c r="L36" s="22">
        <f t="shared" si="4"/>
        <v>0.80851063829787229</v>
      </c>
      <c r="M36" s="28" t="str">
        <f t="shared" si="3"/>
        <v>Yes</v>
      </c>
    </row>
    <row r="37" spans="1:13" x14ac:dyDescent="0.2">
      <c r="A37" s="20" t="s">
        <v>9</v>
      </c>
      <c r="B37" s="20">
        <f>246-177</f>
        <v>69</v>
      </c>
      <c r="C37" s="2">
        <v>55</v>
      </c>
      <c r="D37" s="2">
        <v>0</v>
      </c>
      <c r="E37" s="2">
        <v>0</v>
      </c>
      <c r="F37" s="22">
        <f t="shared" si="0"/>
        <v>0.79710144927536231</v>
      </c>
      <c r="G37" s="28" t="str">
        <f t="shared" si="1"/>
        <v>Yes</v>
      </c>
      <c r="H37" s="20">
        <v>30</v>
      </c>
      <c r="I37" s="2">
        <v>29</v>
      </c>
      <c r="J37" s="2">
        <v>0</v>
      </c>
      <c r="K37" s="2">
        <v>0</v>
      </c>
      <c r="L37" s="22">
        <f t="shared" si="4"/>
        <v>0.96666666666666667</v>
      </c>
      <c r="M37" s="28" t="str">
        <f t="shared" si="3"/>
        <v>Yes</v>
      </c>
    </row>
    <row r="38" spans="1:13" s="33" customFormat="1" x14ac:dyDescent="0.2">
      <c r="A38" s="38" t="s">
        <v>8</v>
      </c>
      <c r="B38" s="20">
        <v>24</v>
      </c>
      <c r="C38" s="2">
        <v>22</v>
      </c>
      <c r="D38" s="2">
        <v>0</v>
      </c>
      <c r="E38" s="2">
        <v>2</v>
      </c>
      <c r="F38" s="22">
        <f t="shared" si="0"/>
        <v>1</v>
      </c>
      <c r="G38" s="28" t="str">
        <f t="shared" si="1"/>
        <v>Yes</v>
      </c>
      <c r="H38" s="37">
        <v>3</v>
      </c>
      <c r="I38" s="36">
        <v>10</v>
      </c>
      <c r="J38" s="36">
        <v>0</v>
      </c>
      <c r="K38" s="36">
        <v>2</v>
      </c>
      <c r="L38" s="35">
        <f t="shared" si="4"/>
        <v>4</v>
      </c>
      <c r="M38" s="34" t="str">
        <f t="shared" si="3"/>
        <v>Yes</v>
      </c>
    </row>
    <row r="39" spans="1:13" x14ac:dyDescent="0.2">
      <c r="A39" s="32" t="s">
        <v>7</v>
      </c>
      <c r="B39" s="20">
        <f>353-284</f>
        <v>69</v>
      </c>
      <c r="C39" s="2">
        <v>64</v>
      </c>
      <c r="D39" s="2">
        <v>0</v>
      </c>
      <c r="E39" s="2">
        <v>3</v>
      </c>
      <c r="F39" s="22">
        <f t="shared" si="0"/>
        <v>0.97101449275362317</v>
      </c>
      <c r="G39" s="28" t="str">
        <f t="shared" si="1"/>
        <v>Yes</v>
      </c>
      <c r="H39" s="20">
        <v>61</v>
      </c>
      <c r="I39" s="2">
        <v>57</v>
      </c>
      <c r="J39" s="2">
        <v>0</v>
      </c>
      <c r="K39" s="2">
        <v>1</v>
      </c>
      <c r="L39" s="22">
        <f t="shared" si="4"/>
        <v>0.95081967213114749</v>
      </c>
      <c r="M39" s="28" t="str">
        <f t="shared" si="3"/>
        <v>Yes</v>
      </c>
    </row>
    <row r="40" spans="1:13" x14ac:dyDescent="0.2">
      <c r="A40" s="31" t="s">
        <v>6</v>
      </c>
      <c r="B40" s="72" t="s">
        <v>5</v>
      </c>
      <c r="C40" s="73"/>
      <c r="D40" s="73"/>
      <c r="E40" s="73"/>
      <c r="F40" s="29">
        <v>0</v>
      </c>
      <c r="G40" s="30" t="str">
        <f t="shared" si="1"/>
        <v>No</v>
      </c>
      <c r="H40" s="72" t="s">
        <v>5</v>
      </c>
      <c r="I40" s="73"/>
      <c r="J40" s="73"/>
      <c r="K40" s="73"/>
      <c r="L40" s="29">
        <v>0</v>
      </c>
      <c r="M40" s="30" t="str">
        <f t="shared" si="3"/>
        <v>No</v>
      </c>
    </row>
    <row r="41" spans="1:13" x14ac:dyDescent="0.2">
      <c r="A41" s="24" t="s">
        <v>4</v>
      </c>
      <c r="B41" s="20">
        <f>288-251</f>
        <v>37</v>
      </c>
      <c r="C41" s="2">
        <v>37</v>
      </c>
      <c r="D41" s="2">
        <v>0</v>
      </c>
      <c r="E41" s="2">
        <v>0</v>
      </c>
      <c r="F41" s="22">
        <f>SUM(C41:E41)/B41</f>
        <v>1</v>
      </c>
      <c r="G41" s="28" t="str">
        <f t="shared" si="1"/>
        <v>Yes</v>
      </c>
      <c r="H41" s="27">
        <v>87</v>
      </c>
      <c r="I41" s="23">
        <v>78</v>
      </c>
      <c r="J41" s="23">
        <v>0</v>
      </c>
      <c r="K41" s="23">
        <v>1</v>
      </c>
      <c r="L41" s="26">
        <f>SUM(I41:K41)/H41</f>
        <v>0.90804597701149425</v>
      </c>
      <c r="M41" s="25" t="str">
        <f t="shared" si="3"/>
        <v>Yes</v>
      </c>
    </row>
    <row r="42" spans="1:13" ht="13.5" thickBot="1" x14ac:dyDescent="0.25">
      <c r="A42" s="24"/>
      <c r="B42" s="23"/>
      <c r="C42" s="2"/>
      <c r="D42" s="22"/>
      <c r="E42" s="2"/>
      <c r="F42" s="10"/>
      <c r="G42" s="21"/>
      <c r="H42" s="20"/>
      <c r="I42" s="2"/>
      <c r="J42" s="2"/>
      <c r="K42" s="2"/>
      <c r="L42" s="2"/>
      <c r="M42" s="19"/>
    </row>
    <row r="43" spans="1:13" s="12" customFormat="1" ht="14.25" thickTop="1" thickBot="1" x14ac:dyDescent="0.25">
      <c r="A43" s="18" t="s">
        <v>3</v>
      </c>
      <c r="B43" s="15">
        <f>SUM(B10:B41)</f>
        <v>3847</v>
      </c>
      <c r="C43" s="15">
        <f>SUM(C10:C41)</f>
        <v>3017</v>
      </c>
      <c r="D43" s="15">
        <f>SUM(D10:D41)</f>
        <v>11</v>
      </c>
      <c r="E43" s="15">
        <f>SUM(E10:E41)</f>
        <v>237</v>
      </c>
      <c r="F43" s="14">
        <f>SUM(C43:E43)/B43</f>
        <v>0.84871328307772287</v>
      </c>
      <c r="G43" s="17" t="str">
        <f>IF(F38&gt;75.6%,"Yes","No")</f>
        <v>Yes</v>
      </c>
      <c r="H43" s="16">
        <f>SUM(H10:H41)</f>
        <v>3516</v>
      </c>
      <c r="I43" s="15">
        <f>SUM(I10:I41)</f>
        <v>2587</v>
      </c>
      <c r="J43" s="15">
        <f>SUM(J10:J41)</f>
        <v>10</v>
      </c>
      <c r="K43" s="15">
        <f>SUM(K10:K41)</f>
        <v>345</v>
      </c>
      <c r="L43" s="14">
        <f>SUM(I43:K43)/H43</f>
        <v>0.83674630261660976</v>
      </c>
      <c r="M43" s="13" t="str">
        <f>IF(L43&gt;76.5%,"Yes","No")</f>
        <v>Yes</v>
      </c>
    </row>
    <row r="44" spans="1:13" s="6" customFormat="1" x14ac:dyDescent="0.2">
      <c r="A44" s="11" t="s">
        <v>2</v>
      </c>
      <c r="F44" s="8">
        <v>0.84</v>
      </c>
      <c r="G44" s="10"/>
      <c r="H44" s="9"/>
      <c r="L44" s="8">
        <v>0.88100000000000001</v>
      </c>
      <c r="M44" s="7" t="s">
        <v>1</v>
      </c>
    </row>
    <row r="45" spans="1:13" x14ac:dyDescent="0.2">
      <c r="A45" s="5"/>
    </row>
    <row r="46" spans="1:13" x14ac:dyDescent="0.2">
      <c r="A46" s="4" t="s">
        <v>0</v>
      </c>
    </row>
  </sheetData>
  <mergeCells count="17">
    <mergeCell ref="A1:M1"/>
    <mergeCell ref="A2:M2"/>
    <mergeCell ref="B40:E40"/>
    <mergeCell ref="H40:K40"/>
    <mergeCell ref="A4:A8"/>
    <mergeCell ref="M5:M8"/>
    <mergeCell ref="G5:G8"/>
    <mergeCell ref="K5:K8"/>
    <mergeCell ref="L5:L8"/>
    <mergeCell ref="I5:I8"/>
    <mergeCell ref="J5:J8"/>
    <mergeCell ref="C5:C8"/>
    <mergeCell ref="D5:D8"/>
    <mergeCell ref="F5:F8"/>
    <mergeCell ref="E5:E8"/>
    <mergeCell ref="H4:M4"/>
    <mergeCell ref="B4:G4"/>
  </mergeCells>
  <pageMargins left="0.25" right="0.25" top="0.72" bottom="0.17" header="0" footer="0"/>
  <pageSetup scale="78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</vt:lpstr>
      <vt:lpstr>'4P1'!Print_Area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2017-04-03T13:57:35Z</dcterms:created>
  <dcterms:modified xsi:type="dcterms:W3CDTF">2017-05-30T14:20:27Z</dcterms:modified>
</cp:coreProperties>
</file>