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'A'!$B$5:$Z$45</definedName>
    <definedName name="_xlnm.Print_Titles" localSheetId="0">'A'!$A:$B,'A'!$1:$4</definedName>
  </definedNames>
  <calcPr fullCalcOnLoad="1"/>
</workbook>
</file>

<file path=xl/sharedStrings.xml><?xml version="1.0" encoding="utf-8"?>
<sst xmlns="http://schemas.openxmlformats.org/spreadsheetml/2006/main" count="97" uniqueCount="70">
  <si>
    <t>STUDENT</t>
  </si>
  <si>
    <t>INSTRUCTIONAL</t>
  </si>
  <si>
    <t>SUPPORT</t>
  </si>
  <si>
    <t>SERVICES</t>
  </si>
  <si>
    <t>NON</t>
  </si>
  <si>
    <t>COST</t>
  </si>
  <si>
    <t>TARGET NEED</t>
  </si>
  <si>
    <t>AS %</t>
  </si>
  <si>
    <t>LESS</t>
  </si>
  <si>
    <t>PER</t>
  </si>
  <si>
    <t>PELL</t>
  </si>
  <si>
    <t>INSTRUCTION</t>
  </si>
  <si>
    <t>EXPENDITURES</t>
  </si>
  <si>
    <t>NEED</t>
  </si>
  <si>
    <t>ATHLETICS</t>
  </si>
  <si>
    <t>HEADCOUNT</t>
  </si>
  <si>
    <t>RECIPIENT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</si>
  <si>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</si>
  <si>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</si>
  <si>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</si>
  <si>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</si>
  <si>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</si>
  <si>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</si>
  <si>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</si>
  <si>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</si>
  <si>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</si>
  <si>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</si>
  <si>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</si>
  <si>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</si>
  <si>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</si>
  <si>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</si>
  <si>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</si>
  <si>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</si>
  <si>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</si>
  <si>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</si>
  <si>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</si>
  <si>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</si>
  <si>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</si>
  <si>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</si>
  <si>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</si>
  <si>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</si>
  <si>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</si>
  <si>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</si>
  <si>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</si>
  <si>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</si>
  <si>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</si>
  <si>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ADM. NEED</t>
  </si>
  <si>
    <t>FYES</t>
  </si>
  <si>
    <t>GENERAL FUND</t>
  </si>
  <si>
    <t>FYES &gt;= 2500</t>
  </si>
  <si>
    <t>FYES &lt; 2500</t>
  </si>
  <si>
    <t>FYES &lt; 6000</t>
  </si>
  <si>
    <t>FYES &gt;= 6000</t>
  </si>
  <si>
    <t>ADMINISTRATION</t>
  </si>
  <si>
    <t>PHYSICAL</t>
  </si>
  <si>
    <t>PLANT</t>
  </si>
  <si>
    <t>COST PER</t>
  </si>
  <si>
    <t>EQUIPMENT</t>
  </si>
  <si>
    <t>SQUARE</t>
  </si>
  <si>
    <t>ENERGY</t>
  </si>
  <si>
    <t>CUBIC</t>
  </si>
  <si>
    <t>NEED 4%</t>
  </si>
  <si>
    <t>LESS ENERGY</t>
  </si>
  <si>
    <t>FEET</t>
  </si>
  <si>
    <t>FOOT</t>
  </si>
  <si>
    <t>INSTR. NEED</t>
  </si>
  <si>
    <t>NON-INSTRUCTIONAL NEED FOR</t>
  </si>
  <si>
    <t>UNDUPLICATED</t>
  </si>
  <si>
    <t>TABLE 42</t>
  </si>
  <si>
    <t>Fiscal Year 2003-04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</si>
</sst>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0_);\(&quot;$&quot;#,##0.000\)"/>
    <numFmt numFmtId="167" formatCode="&quot;$&quot;#,##0.0000_);\(&quot;$&quot;#,##0.0000\)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5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 applyProtection="1">
      <alignment horizontal="left"/>
      <protection/>
    </xf>
    <xf numFmtId="5" fontId="0" fillId="2" borderId="0" xfId="0" applyNumberFormat="1" applyFont="1" applyFill="1" applyBorder="1" applyAlignment="1">
      <alignment horizontal="right"/>
    </xf>
    <xf numFmtId="5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164" fontId="0" fillId="2" borderId="0" xfId="0" applyNumberFormat="1" applyFont="1" applyFill="1" applyBorder="1" applyAlignment="1" applyProtection="1">
      <alignment horizontal="left"/>
      <protection/>
    </xf>
    <xf numFmtId="5" fontId="0" fillId="2" borderId="0" xfId="0" applyNumberFormat="1" applyFont="1" applyFill="1" applyBorder="1" applyAlignment="1">
      <alignment/>
    </xf>
    <xf numFmtId="5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vertical="center"/>
      <protection/>
    </xf>
    <xf numFmtId="5" fontId="3" fillId="2" borderId="1" xfId="0" applyNumberFormat="1" applyFont="1" applyFill="1" applyBorder="1" applyAlignment="1">
      <alignment horizontal="right" vertical="center"/>
    </xf>
    <xf numFmtId="5" fontId="3" fillId="3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7" fontId="0" fillId="2" borderId="0" xfId="0" applyNumberFormat="1" applyFont="1" applyFill="1" applyAlignment="1">
      <alignment vertical="top"/>
    </xf>
    <xf numFmtId="167" fontId="0" fillId="2" borderId="0" xfId="0" applyNumberFormat="1" applyFont="1" applyFill="1" applyAlignment="1">
      <alignment vertical="top"/>
    </xf>
    <xf numFmtId="167" fontId="0" fillId="2" borderId="0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Border="1" applyAlignment="1">
      <alignment horizontal="right"/>
    </xf>
    <xf numFmtId="5" fontId="0" fillId="2" borderId="0" xfId="0" applyNumberFormat="1" applyFont="1" applyFill="1" applyAlignment="1">
      <alignment/>
    </xf>
    <xf numFmtId="7" fontId="3" fillId="2" borderId="1" xfId="0" applyNumberFormat="1" applyFont="1" applyFill="1" applyBorder="1" applyAlignment="1" applyProtection="1">
      <alignment vertical="center"/>
      <protection/>
    </xf>
    <xf numFmtId="167" fontId="3" fillId="2" borderId="1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0" fontId="0" fillId="2" borderId="2" xfId="0" applyFont="1" applyFill="1" applyBorder="1" applyAlignment="1">
      <alignment horizontal="right" vertical="center"/>
    </xf>
    <xf numFmtId="5" fontId="3" fillId="2" borderId="2" xfId="0" applyNumberFormat="1" applyFont="1" applyFill="1" applyBorder="1" applyAlignment="1">
      <alignment horizontal="right" vertical="center"/>
    </xf>
    <xf numFmtId="5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7" fontId="3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5" fontId="2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5" fontId="0" fillId="2" borderId="3" xfId="0" applyNumberFormat="1" applyFont="1" applyFill="1" applyBorder="1" applyAlignment="1">
      <alignment horizontal="right" vertical="center"/>
    </xf>
    <xf numFmtId="16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7" fontId="0" fillId="2" borderId="3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Continuous" vertical="center"/>
    </xf>
    <xf numFmtId="7" fontId="2" fillId="2" borderId="2" xfId="0" applyNumberFormat="1" applyFont="1" applyFill="1" applyBorder="1" applyAlignment="1">
      <alignment horizontal="centerContinuous" vertical="center"/>
    </xf>
    <xf numFmtId="3" fontId="3" fillId="2" borderId="2" xfId="0" applyNumberFormat="1" applyFont="1" applyFill="1" applyBorder="1" applyAlignment="1">
      <alignment horizontal="centerContinuous" vertical="center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Alignment="1">
      <alignment horizontal="right" vertical="center"/>
    </xf>
    <xf numFmtId="167" fontId="0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.83203125" style="32" customWidth="1"/>
    <col min="2" max="2" width="13.5" style="33" customWidth="1"/>
    <col min="3" max="3" width="16.83203125" style="33" customWidth="1"/>
    <col min="4" max="4" width="12" style="34" customWidth="1"/>
    <col min="5" max="5" width="16.33203125" style="33" customWidth="1"/>
    <col min="6" max="6" width="14.83203125" style="33" customWidth="1"/>
    <col min="7" max="7" width="15.16015625" style="35" customWidth="1"/>
    <col min="8" max="8" width="11.33203125" style="33" customWidth="1"/>
    <col min="9" max="9" width="11.66015625" style="35" customWidth="1"/>
    <col min="10" max="10" width="14.66015625" style="33" customWidth="1"/>
    <col min="11" max="11" width="12.83203125" style="35" customWidth="1"/>
    <col min="12" max="12" width="16.83203125" style="32" customWidth="1"/>
    <col min="13" max="16" width="18.83203125" style="33" customWidth="1"/>
    <col min="17" max="17" width="14.83203125" style="33" customWidth="1"/>
    <col min="18" max="18" width="10.16015625" style="35" customWidth="1"/>
    <col min="19" max="19" width="10.83203125" style="45" customWidth="1"/>
    <col min="20" max="20" width="13.83203125" style="33" customWidth="1"/>
    <col min="21" max="21" width="14.83203125" style="33" customWidth="1"/>
    <col min="22" max="22" width="11.66015625" style="35" customWidth="1"/>
    <col min="23" max="23" width="11.5" style="46" customWidth="1"/>
    <col min="24" max="24" width="11.83203125" style="33" customWidth="1"/>
    <col min="25" max="25" width="14.83203125" style="33" customWidth="1"/>
    <col min="26" max="26" width="17.83203125" style="33" customWidth="1"/>
    <col min="27" max="16384" width="9.33203125" style="32" customWidth="1"/>
  </cols>
  <sheetData>
    <row r="1" spans="1:26" s="5" customFormat="1" ht="11.25">
      <c r="A1" s="36" t="s">
        <v>68</v>
      </c>
      <c r="B1" s="49"/>
      <c r="C1" s="1"/>
      <c r="D1" s="2"/>
      <c r="E1" s="1"/>
      <c r="F1" s="1"/>
      <c r="G1" s="3"/>
      <c r="H1" s="1"/>
      <c r="I1" s="3"/>
      <c r="J1" s="4"/>
      <c r="K1" s="50"/>
      <c r="L1" s="1"/>
      <c r="M1" s="1"/>
      <c r="N1" s="1"/>
      <c r="O1" s="1"/>
      <c r="P1" s="4"/>
      <c r="Q1" s="49"/>
      <c r="R1" s="3"/>
      <c r="S1" s="37"/>
      <c r="T1" s="1"/>
      <c r="U1" s="1"/>
      <c r="V1" s="3"/>
      <c r="W1" s="38"/>
      <c r="X1" s="1"/>
      <c r="Y1" s="1"/>
      <c r="Z1" s="4"/>
    </row>
    <row r="2" spans="1:26" s="5" customFormat="1" ht="11.25">
      <c r="A2" s="80" t="s">
        <v>66</v>
      </c>
      <c r="B2" s="81"/>
      <c r="C2" s="1"/>
      <c r="D2" s="2"/>
      <c r="E2" s="1"/>
      <c r="F2" s="1"/>
      <c r="G2" s="3"/>
      <c r="H2" s="1"/>
      <c r="I2" s="3"/>
      <c r="J2" s="1"/>
      <c r="K2" s="79"/>
      <c r="L2" s="1"/>
      <c r="M2" s="1"/>
      <c r="N2" s="1"/>
      <c r="O2" s="1"/>
      <c r="P2" s="1"/>
      <c r="Q2" s="79"/>
      <c r="R2" s="3"/>
      <c r="S2" s="37"/>
      <c r="T2" s="1"/>
      <c r="U2" s="1"/>
      <c r="V2" s="3"/>
      <c r="W2" s="38"/>
      <c r="X2" s="1"/>
      <c r="Y2" s="1"/>
      <c r="Z2" s="1"/>
    </row>
    <row r="3" spans="1:26" s="5" customFormat="1" ht="11.25">
      <c r="A3" s="36" t="s">
        <v>69</v>
      </c>
      <c r="B3" s="49"/>
      <c r="C3" s="1"/>
      <c r="D3" s="2"/>
      <c r="E3" s="1"/>
      <c r="F3" s="1"/>
      <c r="G3" s="3"/>
      <c r="H3" s="1"/>
      <c r="I3" s="3"/>
      <c r="J3" s="1"/>
      <c r="K3" s="50"/>
      <c r="L3" s="1"/>
      <c r="M3" s="1"/>
      <c r="N3" s="1"/>
      <c r="O3" s="1"/>
      <c r="P3" s="1"/>
      <c r="Q3" s="49"/>
      <c r="R3" s="3"/>
      <c r="S3" s="37"/>
      <c r="T3" s="1"/>
      <c r="U3" s="1"/>
      <c r="V3" s="3"/>
      <c r="W3" s="38"/>
      <c r="X3" s="1"/>
      <c r="Y3" s="1"/>
      <c r="Z3" s="1"/>
    </row>
    <row r="4" spans="1:26" s="5" customFormat="1" ht="11.25">
      <c r="A4" s="6"/>
      <c r="B4" s="1"/>
      <c r="C4" s="1"/>
      <c r="D4" s="2"/>
      <c r="E4" s="1"/>
      <c r="F4" s="1"/>
      <c r="G4" s="3"/>
      <c r="H4" s="1"/>
      <c r="I4" s="3"/>
      <c r="J4" s="1"/>
      <c r="K4" s="3"/>
      <c r="L4" s="1"/>
      <c r="M4" s="1"/>
      <c r="N4" s="1"/>
      <c r="O4" s="1"/>
      <c r="P4" s="1"/>
      <c r="Q4" s="1"/>
      <c r="R4" s="3"/>
      <c r="S4" s="37"/>
      <c r="T4" s="1"/>
      <c r="U4" s="1"/>
      <c r="V4" s="3"/>
      <c r="W4" s="38"/>
      <c r="X4" s="1"/>
      <c r="Y4" s="1"/>
      <c r="Z4" s="1"/>
    </row>
    <row r="5" spans="1:26" s="48" customFormat="1" ht="11.25">
      <c r="A5" s="51"/>
      <c r="B5" s="52"/>
      <c r="C5" s="53"/>
      <c r="D5" s="54"/>
      <c r="E5" s="55"/>
      <c r="F5" s="55" t="s">
        <v>0</v>
      </c>
      <c r="G5" s="56"/>
      <c r="H5" s="55"/>
      <c r="I5" s="57"/>
      <c r="J5" s="58"/>
      <c r="K5" s="71"/>
      <c r="L5" s="72"/>
      <c r="M5" s="72"/>
      <c r="N5" s="72"/>
      <c r="O5" s="72"/>
      <c r="P5" s="72"/>
      <c r="Q5" s="55" t="s">
        <v>54</v>
      </c>
      <c r="R5" s="73"/>
      <c r="S5" s="74"/>
      <c r="T5" s="72"/>
      <c r="U5" s="55"/>
      <c r="V5" s="75"/>
      <c r="W5" s="76"/>
      <c r="X5" s="55"/>
      <c r="Y5" s="52"/>
      <c r="Z5" s="72"/>
    </row>
    <row r="6" spans="1:26" s="48" customFormat="1" ht="11.25">
      <c r="A6" s="59"/>
      <c r="B6" s="60"/>
      <c r="C6" s="9" t="s">
        <v>1</v>
      </c>
      <c r="D6" s="10" t="s">
        <v>2</v>
      </c>
      <c r="E6" s="61" t="s">
        <v>1</v>
      </c>
      <c r="F6" s="9" t="s">
        <v>3</v>
      </c>
      <c r="G6" s="62" t="s">
        <v>67</v>
      </c>
      <c r="H6" s="9" t="s">
        <v>5</v>
      </c>
      <c r="I6" s="11"/>
      <c r="J6" s="12" t="s">
        <v>0</v>
      </c>
      <c r="K6" s="11"/>
      <c r="L6" s="9"/>
      <c r="M6" s="9"/>
      <c r="N6" s="9" t="s">
        <v>46</v>
      </c>
      <c r="O6" s="9"/>
      <c r="P6" s="9"/>
      <c r="Q6" s="9" t="s">
        <v>55</v>
      </c>
      <c r="R6" s="11"/>
      <c r="S6" s="12" t="s">
        <v>56</v>
      </c>
      <c r="T6" s="61" t="s">
        <v>54</v>
      </c>
      <c r="U6" s="9"/>
      <c r="V6" s="11"/>
      <c r="W6" s="39" t="s">
        <v>56</v>
      </c>
      <c r="X6" s="9"/>
      <c r="Y6" s="9" t="s">
        <v>57</v>
      </c>
      <c r="Z6" s="61" t="s">
        <v>4</v>
      </c>
    </row>
    <row r="7" spans="1:26" s="48" customFormat="1" ht="11.25">
      <c r="A7" s="63"/>
      <c r="B7" s="9" t="s">
        <v>6</v>
      </c>
      <c r="C7" s="61" t="s">
        <v>2</v>
      </c>
      <c r="D7" s="64" t="s">
        <v>7</v>
      </c>
      <c r="E7" s="61" t="s">
        <v>2</v>
      </c>
      <c r="F7" s="9" t="s">
        <v>8</v>
      </c>
      <c r="G7" s="63" t="s">
        <v>0</v>
      </c>
      <c r="H7" s="61" t="s">
        <v>9</v>
      </c>
      <c r="I7" s="11" t="s">
        <v>10</v>
      </c>
      <c r="J7" s="65" t="s">
        <v>3</v>
      </c>
      <c r="K7" s="11"/>
      <c r="L7" s="61" t="s">
        <v>48</v>
      </c>
      <c r="M7" s="61" t="s">
        <v>46</v>
      </c>
      <c r="N7" s="61" t="s">
        <v>49</v>
      </c>
      <c r="O7" s="9" t="s">
        <v>46</v>
      </c>
      <c r="P7" s="61" t="s">
        <v>6</v>
      </c>
      <c r="Q7" s="9" t="s">
        <v>12</v>
      </c>
      <c r="R7" s="62" t="s">
        <v>58</v>
      </c>
      <c r="S7" s="65" t="s">
        <v>58</v>
      </c>
      <c r="T7" s="61" t="s">
        <v>55</v>
      </c>
      <c r="U7" s="9" t="s">
        <v>59</v>
      </c>
      <c r="V7" s="62" t="s">
        <v>60</v>
      </c>
      <c r="W7" s="77" t="s">
        <v>60</v>
      </c>
      <c r="X7" s="9" t="s">
        <v>59</v>
      </c>
      <c r="Y7" s="61" t="s">
        <v>61</v>
      </c>
      <c r="Z7" s="61" t="s">
        <v>1</v>
      </c>
    </row>
    <row r="8" spans="1:26" s="48" customFormat="1" ht="11.25">
      <c r="A8" s="66"/>
      <c r="B8" s="67" t="s">
        <v>11</v>
      </c>
      <c r="C8" s="67" t="s">
        <v>12</v>
      </c>
      <c r="D8" s="68" t="s">
        <v>13</v>
      </c>
      <c r="E8" s="67" t="s">
        <v>6</v>
      </c>
      <c r="F8" s="67" t="s">
        <v>14</v>
      </c>
      <c r="G8" s="69" t="s">
        <v>15</v>
      </c>
      <c r="H8" s="67" t="s">
        <v>0</v>
      </c>
      <c r="I8" s="69" t="s">
        <v>16</v>
      </c>
      <c r="J8" s="70" t="s">
        <v>13</v>
      </c>
      <c r="K8" s="69" t="s">
        <v>47</v>
      </c>
      <c r="L8" s="67" t="s">
        <v>12</v>
      </c>
      <c r="M8" s="67" t="s">
        <v>50</v>
      </c>
      <c r="N8" s="67" t="s">
        <v>51</v>
      </c>
      <c r="O8" s="67" t="s">
        <v>52</v>
      </c>
      <c r="P8" s="67" t="s">
        <v>53</v>
      </c>
      <c r="Q8" s="67" t="s">
        <v>62</v>
      </c>
      <c r="R8" s="69" t="s">
        <v>63</v>
      </c>
      <c r="S8" s="70" t="s">
        <v>64</v>
      </c>
      <c r="T8" s="67" t="s">
        <v>13</v>
      </c>
      <c r="U8" s="67" t="s">
        <v>12</v>
      </c>
      <c r="V8" s="69" t="s">
        <v>63</v>
      </c>
      <c r="W8" s="78" t="s">
        <v>64</v>
      </c>
      <c r="X8" s="67" t="s">
        <v>13</v>
      </c>
      <c r="Y8" s="67" t="s">
        <v>65</v>
      </c>
      <c r="Z8" s="67" t="s">
        <v>13</v>
      </c>
    </row>
    <row r="9" spans="1:26" s="7" customFormat="1" ht="11.25">
      <c r="A9" s="8"/>
      <c r="B9" s="9"/>
      <c r="C9" s="9"/>
      <c r="D9" s="10"/>
      <c r="E9" s="9"/>
      <c r="F9" s="9"/>
      <c r="G9" s="11"/>
      <c r="H9" s="9"/>
      <c r="I9" s="11"/>
      <c r="J9" s="12"/>
      <c r="K9" s="11"/>
      <c r="L9" s="9"/>
      <c r="M9" s="9"/>
      <c r="N9" s="9"/>
      <c r="O9" s="9"/>
      <c r="P9" s="9"/>
      <c r="Q9" s="9"/>
      <c r="R9" s="11"/>
      <c r="S9" s="12"/>
      <c r="T9" s="9"/>
      <c r="U9" s="9"/>
      <c r="V9" s="11"/>
      <c r="W9" s="39"/>
      <c r="X9" s="9"/>
      <c r="Y9" s="9"/>
      <c r="Z9" s="9"/>
    </row>
    <row r="10" spans="1:26" s="18" customFormat="1" ht="11.25">
      <c r="A10" s="13" t="s">
        <v>17</v>
      </c>
      <c r="B10" s="14">
        <v>4422866</v>
      </c>
      <c r="C10" s="15">
        <v>977432</v>
      </c>
      <c r="D10" s="16">
        <f>ROUND(C10/B10,3)</f>
        <v>0.221</v>
      </c>
      <c r="E10" s="14">
        <f>ROUND($D$45*B10,0)</f>
        <v>1548003</v>
      </c>
      <c r="F10" s="15">
        <v>1104963</v>
      </c>
      <c r="G10" s="17">
        <v>2776</v>
      </c>
      <c r="H10" s="14">
        <f>ROUND(F10/G10,0)</f>
        <v>398</v>
      </c>
      <c r="I10" s="17">
        <v>753</v>
      </c>
      <c r="J10" s="15">
        <f>ROUND(($H$45*G10)+(I10*25),0)</f>
        <v>687841</v>
      </c>
      <c r="K10" s="47">
        <v>1268</v>
      </c>
      <c r="L10" s="15">
        <v>9694709</v>
      </c>
      <c r="M10" s="15">
        <f>ROUND(IF((K10&lt;2500),(0.151*L10),0),0)</f>
        <v>1463901</v>
      </c>
      <c r="N10" s="14">
        <f>ROUND(IF((AND((K10&lt;6000),(K10&gt;=2500))),(0.111*L10),0),0)</f>
        <v>0</v>
      </c>
      <c r="O10" s="15">
        <f>ROUND(IF((K10&gt;=6000),(L10*0.098),0),0)</f>
        <v>0</v>
      </c>
      <c r="P10" s="15">
        <f>SUM(M10:O10)</f>
        <v>1463901</v>
      </c>
      <c r="Q10" s="14">
        <v>894309</v>
      </c>
      <c r="R10" s="17">
        <v>407432</v>
      </c>
      <c r="S10" s="40">
        <f>ROUND(Q10/R10,2)</f>
        <v>2.19</v>
      </c>
      <c r="T10" s="14">
        <f>ROUND($S$45*R10,0)</f>
        <v>1959748</v>
      </c>
      <c r="U10" s="15">
        <v>316942</v>
      </c>
      <c r="V10" s="17">
        <v>7572411</v>
      </c>
      <c r="W10" s="41">
        <f>ROUND(U10/V10,4)</f>
        <v>0.0419</v>
      </c>
      <c r="X10" s="15">
        <f>ROUND($W$45*V10,0)</f>
        <v>647441</v>
      </c>
      <c r="Y10" s="42">
        <f>ROUND((A!B10*0.04),0)</f>
        <v>176915</v>
      </c>
      <c r="Z10" s="42">
        <f>SUM(A!E10,A!J10,A!P10,A!T10,A!X10,A!Y10)</f>
        <v>6483849</v>
      </c>
    </row>
    <row r="11" spans="1:26" s="18" customFormat="1" ht="11.25">
      <c r="A11" s="13" t="s">
        <v>18</v>
      </c>
      <c r="B11" s="14">
        <v>5214387</v>
      </c>
      <c r="C11" s="15">
        <v>1362283</v>
      </c>
      <c r="D11" s="16">
        <f>ROUND(C11/B11,3)</f>
        <v>0.261</v>
      </c>
      <c r="E11" s="14">
        <f>ROUND($D$45*B11,0)</f>
        <v>1825035</v>
      </c>
      <c r="F11" s="15">
        <v>880132</v>
      </c>
      <c r="G11" s="17">
        <v>5966</v>
      </c>
      <c r="H11" s="14">
        <f>ROUND(F11/G11,0)</f>
        <v>148</v>
      </c>
      <c r="I11" s="17">
        <v>956</v>
      </c>
      <c r="J11" s="15">
        <f>ROUND(($H$45*G11)+(I11*25),0)</f>
        <v>1461706</v>
      </c>
      <c r="K11" s="47">
        <v>1567</v>
      </c>
      <c r="L11" s="15">
        <v>9938827</v>
      </c>
      <c r="M11" s="15">
        <f>ROUND(IF((K11&lt;2500),(0.151*L11),0),0)</f>
        <v>1500763</v>
      </c>
      <c r="N11" s="14">
        <f>ROUND(IF((AND((K11&lt;6000),(K11&gt;=2500))),(0.111*L11),0),0)</f>
        <v>0</v>
      </c>
      <c r="O11" s="15">
        <f>ROUND(IF((K11&gt;=6000),(L11*0.098),0),0)</f>
        <v>0</v>
      </c>
      <c r="P11" s="15">
        <f>SUM(M11:O11)</f>
        <v>1500763</v>
      </c>
      <c r="Q11" s="14">
        <v>919636</v>
      </c>
      <c r="R11" s="17">
        <v>327544</v>
      </c>
      <c r="S11" s="40">
        <f>ROUND(Q11/R11,2)</f>
        <v>2.81</v>
      </c>
      <c r="T11" s="14">
        <f>ROUND($S$45*R11,0)</f>
        <v>1575487</v>
      </c>
      <c r="U11" s="15">
        <v>322795</v>
      </c>
      <c r="V11" s="17">
        <v>4260479</v>
      </c>
      <c r="W11" s="41">
        <f>ROUND(U11/V11,4)</f>
        <v>0.0758</v>
      </c>
      <c r="X11" s="15">
        <f>ROUND($W$45*V11,0)</f>
        <v>364271</v>
      </c>
      <c r="Y11" s="42">
        <f>ROUND((A!B11*0.04),0)</f>
        <v>208575</v>
      </c>
      <c r="Z11" s="42">
        <f>SUM(A!E11,A!J11,A!P11,A!T11,A!X11,A!Y11)</f>
        <v>6935837</v>
      </c>
    </row>
    <row r="12" spans="1:26" s="18" customFormat="1" ht="11.25">
      <c r="A12" s="13" t="s">
        <v>19</v>
      </c>
      <c r="B12" s="14">
        <v>20316832</v>
      </c>
      <c r="C12" s="15">
        <v>4871999</v>
      </c>
      <c r="D12" s="16">
        <f>ROUND(C12/B12,3)</f>
        <v>0.24</v>
      </c>
      <c r="E12" s="14">
        <f>ROUND($D$45*B12,0)</f>
        <v>7110891</v>
      </c>
      <c r="F12" s="15">
        <v>5919619</v>
      </c>
      <c r="G12" s="17">
        <v>15996</v>
      </c>
      <c r="H12" s="14">
        <f>ROUND(F12/G12,0)</f>
        <v>370</v>
      </c>
      <c r="I12" s="17">
        <v>3095</v>
      </c>
      <c r="J12" s="15">
        <f>ROUND(($H$45*G12)+(I12*25),0)</f>
        <v>3932411</v>
      </c>
      <c r="K12" s="47">
        <v>6104</v>
      </c>
      <c r="L12" s="15">
        <v>43630724</v>
      </c>
      <c r="M12" s="15">
        <f>ROUND(IF((K12&lt;2500),(0.151*L12),0),0)</f>
        <v>0</v>
      </c>
      <c r="N12" s="14">
        <f>ROUND(IF((AND((K12&lt;6000),(K12&gt;=2500))),(0.111*L12),0),0)</f>
        <v>0</v>
      </c>
      <c r="O12" s="15">
        <f>ROUND(IF((K12&gt;=6000),(L12*0.098),0),0)</f>
        <v>4275811</v>
      </c>
      <c r="P12" s="15">
        <f>SUM(M12:O12)</f>
        <v>4275811</v>
      </c>
      <c r="Q12" s="14">
        <v>3922218</v>
      </c>
      <c r="R12" s="17">
        <v>894636</v>
      </c>
      <c r="S12" s="40">
        <f>ROUND(Q12/R12,2)</f>
        <v>4.38</v>
      </c>
      <c r="T12" s="14">
        <f>ROUND($S$45*R12,0)</f>
        <v>4303199</v>
      </c>
      <c r="U12" s="15">
        <v>953960</v>
      </c>
      <c r="V12" s="17">
        <v>13484294</v>
      </c>
      <c r="W12" s="41">
        <f>ROUND(U12/V12,4)</f>
        <v>0.0707</v>
      </c>
      <c r="X12" s="15">
        <f>ROUND($W$45*V12,0)</f>
        <v>1152907</v>
      </c>
      <c r="Y12" s="42">
        <f>ROUND((A!B12*0.04),0)</f>
        <v>812673</v>
      </c>
      <c r="Z12" s="42">
        <f>SUM(A!E12,A!J12,A!P12,A!T12,A!X12,A!Y12)</f>
        <v>21587892</v>
      </c>
    </row>
    <row r="13" spans="1:26" s="18" customFormat="1" ht="11.25">
      <c r="A13" s="13" t="s">
        <v>20</v>
      </c>
      <c r="B13" s="14">
        <v>3576916</v>
      </c>
      <c r="C13" s="15">
        <v>908632</v>
      </c>
      <c r="D13" s="16">
        <f>ROUND(C13/B13,3)</f>
        <v>0.254</v>
      </c>
      <c r="E13" s="14">
        <f>ROUND($D$45*B13,0)</f>
        <v>1251921</v>
      </c>
      <c r="F13" s="15">
        <v>1015393</v>
      </c>
      <c r="G13" s="17">
        <v>3947</v>
      </c>
      <c r="H13" s="14">
        <f>ROUND(F13/G13,0)</f>
        <v>257</v>
      </c>
      <c r="I13" s="17">
        <v>528</v>
      </c>
      <c r="J13" s="15">
        <f>ROUND(($H$45*G13)+(I13*25),0)</f>
        <v>964427</v>
      </c>
      <c r="K13" s="47">
        <v>1072</v>
      </c>
      <c r="L13" s="15">
        <v>7853603</v>
      </c>
      <c r="M13" s="15">
        <f>ROUND(IF((K13&lt;2500),(0.151*L13),0),0)</f>
        <v>1185894</v>
      </c>
      <c r="N13" s="14">
        <f>ROUND(IF((AND((K13&lt;6000),(K13&gt;=2500))),(0.111*L13),0),0)</f>
        <v>0</v>
      </c>
      <c r="O13" s="15">
        <f>ROUND(IF((K13&gt;=6000),(L13*0.098),0),0)</f>
        <v>0</v>
      </c>
      <c r="P13" s="15">
        <f>SUM(M13:O13)</f>
        <v>1185894</v>
      </c>
      <c r="Q13" s="14">
        <v>596398</v>
      </c>
      <c r="R13" s="17">
        <v>151000</v>
      </c>
      <c r="S13" s="40">
        <f>ROUND(Q13/R13,2)</f>
        <v>3.95</v>
      </c>
      <c r="T13" s="14">
        <f>ROUND($S$45*R13,0)</f>
        <v>726310</v>
      </c>
      <c r="U13" s="15">
        <v>193733</v>
      </c>
      <c r="V13" s="17">
        <v>1750800</v>
      </c>
      <c r="W13" s="41">
        <f>ROUND(U13/V13,4)</f>
        <v>0.1107</v>
      </c>
      <c r="X13" s="15">
        <f>ROUND($W$45*V13,0)</f>
        <v>149693</v>
      </c>
      <c r="Y13" s="42">
        <f>ROUND((A!B13*0.04),0)</f>
        <v>143077</v>
      </c>
      <c r="Z13" s="42">
        <f>SUM(A!E13,A!J13,A!P13,A!T13,A!X13,A!Y13)</f>
        <v>4421322</v>
      </c>
    </row>
    <row r="14" spans="1:26" s="18" customFormat="1" ht="11.25">
      <c r="A14" s="13"/>
      <c r="B14" s="14"/>
      <c r="C14" s="15"/>
      <c r="D14" s="16"/>
      <c r="E14" s="14"/>
      <c r="F14" s="15"/>
      <c r="G14" s="17"/>
      <c r="H14" s="14"/>
      <c r="I14" s="17"/>
      <c r="J14" s="15"/>
      <c r="K14" s="47"/>
      <c r="L14" s="15"/>
      <c r="M14" s="15"/>
      <c r="N14" s="14"/>
      <c r="O14" s="15"/>
      <c r="P14" s="15"/>
      <c r="Q14" s="14"/>
      <c r="R14" s="17"/>
      <c r="S14" s="40"/>
      <c r="T14" s="14"/>
      <c r="U14" s="15"/>
      <c r="V14" s="17"/>
      <c r="W14" s="41"/>
      <c r="X14" s="15"/>
      <c r="Y14" s="42"/>
      <c r="Z14" s="42"/>
    </row>
    <row r="15" spans="1:26" s="18" customFormat="1" ht="11.25">
      <c r="A15" s="13" t="s">
        <v>21</v>
      </c>
      <c r="B15" s="14">
        <v>2254455</v>
      </c>
      <c r="C15" s="15">
        <v>627119</v>
      </c>
      <c r="D15" s="16">
        <f>ROUND(C15/B15,3)</f>
        <v>0.278</v>
      </c>
      <c r="E15" s="14">
        <f>ROUND($D$45*B15,0)</f>
        <v>789059</v>
      </c>
      <c r="F15" s="15">
        <v>876696</v>
      </c>
      <c r="G15" s="17">
        <v>1723</v>
      </c>
      <c r="H15" s="14">
        <f>ROUND(F15/G15,0)</f>
        <v>509</v>
      </c>
      <c r="I15" s="17">
        <v>432</v>
      </c>
      <c r="J15" s="15">
        <f>ROUND(($H$45*G15)+(I15*25),0)</f>
        <v>426043</v>
      </c>
      <c r="K15" s="47">
        <v>643</v>
      </c>
      <c r="L15" s="15">
        <v>6300282</v>
      </c>
      <c r="M15" s="15">
        <f>ROUND(IF((K15&lt;2500),(0.151*L15),0),0)</f>
        <v>951343</v>
      </c>
      <c r="N15" s="14">
        <f>ROUND(IF((AND((K15&lt;6000),(K15&gt;=2500))),(0.111*L15),0),0)</f>
        <v>0</v>
      </c>
      <c r="O15" s="15">
        <f>ROUND(IF((K15&gt;=6000),(L15*0.098),0),0)</f>
        <v>0</v>
      </c>
      <c r="P15" s="15">
        <f>SUM(M15:O15)</f>
        <v>951343</v>
      </c>
      <c r="Q15" s="14">
        <v>503364</v>
      </c>
      <c r="R15" s="17">
        <v>207520</v>
      </c>
      <c r="S15" s="40">
        <f>ROUND(Q15/R15,2)</f>
        <v>2.43</v>
      </c>
      <c r="T15" s="14">
        <f>ROUND($S$45*R15,0)</f>
        <v>998171</v>
      </c>
      <c r="U15" s="15">
        <v>160539</v>
      </c>
      <c r="V15" s="17">
        <v>3609805</v>
      </c>
      <c r="W15" s="41">
        <f>ROUND(U15/V15,4)</f>
        <v>0.0445</v>
      </c>
      <c r="X15" s="15">
        <f>ROUND($W$45*V15,0)</f>
        <v>308638</v>
      </c>
      <c r="Y15" s="42">
        <f>ROUND((A!B15*0.04),0)</f>
        <v>90178</v>
      </c>
      <c r="Z15" s="42">
        <f>SUM(A!E15,A!J15,A!P15,A!T15,A!X15,A!Y15)</f>
        <v>3563432</v>
      </c>
    </row>
    <row r="16" spans="1:26" s="18" customFormat="1" ht="11.25">
      <c r="A16" s="13" t="s">
        <v>22</v>
      </c>
      <c r="B16" s="14">
        <v>25509977</v>
      </c>
      <c r="C16" s="15">
        <v>8471652</v>
      </c>
      <c r="D16" s="16">
        <f>ROUND(C16/B16,3)</f>
        <v>0.332</v>
      </c>
      <c r="E16" s="14">
        <f>ROUND($D$45*B16,0)</f>
        <v>8928492</v>
      </c>
      <c r="F16" s="15">
        <v>4869620</v>
      </c>
      <c r="G16" s="17">
        <v>19284</v>
      </c>
      <c r="H16" s="14">
        <f>ROUND(F16/G16,0)</f>
        <v>253</v>
      </c>
      <c r="I16" s="17">
        <v>3183</v>
      </c>
      <c r="J16" s="15">
        <f>ROUND(($H$45*G16)+(I16*25),0)</f>
        <v>4727019</v>
      </c>
      <c r="K16" s="47">
        <v>7870</v>
      </c>
      <c r="L16" s="15">
        <v>57916669</v>
      </c>
      <c r="M16" s="15">
        <f>ROUND(IF((K16&lt;2500),(0.151*L16),0),0)</f>
        <v>0</v>
      </c>
      <c r="N16" s="14">
        <f>ROUND(IF((AND((K16&lt;6000),(K16&gt;=2500))),(0.111*L16),0),0)</f>
        <v>0</v>
      </c>
      <c r="O16" s="15">
        <f>ROUND(IF((K16&gt;=6000),(L16*0.098),0),0)</f>
        <v>5675834</v>
      </c>
      <c r="P16" s="15">
        <f>SUM(M16:O16)</f>
        <v>5675834</v>
      </c>
      <c r="Q16" s="14">
        <v>5729618</v>
      </c>
      <c r="R16" s="17">
        <v>1218250</v>
      </c>
      <c r="S16" s="40">
        <f>ROUND(Q16/R16,2)</f>
        <v>4.7</v>
      </c>
      <c r="T16" s="14">
        <f>ROUND($S$45*R16,0)</f>
        <v>5859783</v>
      </c>
      <c r="U16" s="15">
        <v>1429221</v>
      </c>
      <c r="V16" s="17">
        <v>18944301</v>
      </c>
      <c r="W16" s="41">
        <f>ROUND(U16/V16,4)</f>
        <v>0.0754</v>
      </c>
      <c r="X16" s="15">
        <f>ROUND($W$45*V16,0)</f>
        <v>1619738</v>
      </c>
      <c r="Y16" s="42">
        <f>ROUND((A!B16*0.04),0)</f>
        <v>1020399</v>
      </c>
      <c r="Z16" s="42">
        <f>SUM(A!E16,A!J16,A!P16,A!T16,A!X16,A!Y16)</f>
        <v>27831265</v>
      </c>
    </row>
    <row r="17" spans="1:26" s="18" customFormat="1" ht="11.25">
      <c r="A17" s="13" t="s">
        <v>23</v>
      </c>
      <c r="B17" s="14">
        <v>24893920</v>
      </c>
      <c r="C17" s="15">
        <v>9894193</v>
      </c>
      <c r="D17" s="16">
        <f>ROUND(C17/B17,3)</f>
        <v>0.397</v>
      </c>
      <c r="E17" s="14">
        <f>ROUND($D$45*B17,0)</f>
        <v>8712872</v>
      </c>
      <c r="F17" s="15">
        <v>6121862</v>
      </c>
      <c r="G17" s="17">
        <v>25480</v>
      </c>
      <c r="H17" s="14">
        <f>ROUND(F17/G17,0)</f>
        <v>240</v>
      </c>
      <c r="I17" s="17">
        <v>3752</v>
      </c>
      <c r="J17" s="15">
        <f>ROUND(($H$45*G17)+(I17*25),0)</f>
        <v>6234480</v>
      </c>
      <c r="K17" s="47">
        <v>7300</v>
      </c>
      <c r="L17" s="15">
        <v>67126165</v>
      </c>
      <c r="M17" s="15">
        <f>ROUND(IF((K17&lt;2500),(0.151*L17),0),0)</f>
        <v>0</v>
      </c>
      <c r="N17" s="14">
        <f>ROUND(IF((AND((K17&lt;6000),(K17&gt;=2500))),(0.111*L17),0),0)</f>
        <v>0</v>
      </c>
      <c r="O17" s="15">
        <f>ROUND(IF((K17&gt;=6000),(L17*0.098),0),0)</f>
        <v>6578364</v>
      </c>
      <c r="P17" s="15">
        <f>SUM(M17:O17)</f>
        <v>6578364</v>
      </c>
      <c r="Q17" s="14">
        <v>5066832</v>
      </c>
      <c r="R17" s="17">
        <v>837349</v>
      </c>
      <c r="S17" s="40">
        <f>ROUND(Q17/R17,2)</f>
        <v>6.05</v>
      </c>
      <c r="T17" s="14">
        <f>ROUND($S$45*R17,0)</f>
        <v>4027649</v>
      </c>
      <c r="U17" s="15">
        <v>1104907.16</v>
      </c>
      <c r="V17" s="17">
        <v>11840027</v>
      </c>
      <c r="W17" s="41">
        <f>ROUND(U17/V17,4)</f>
        <v>0.0933</v>
      </c>
      <c r="X17" s="15">
        <f>ROUND($W$45*V17,0)</f>
        <v>1012322</v>
      </c>
      <c r="Y17" s="42">
        <f>ROUND((A!B17*0.04),0)</f>
        <v>995757</v>
      </c>
      <c r="Z17" s="42">
        <f>SUM(A!E17,A!J17,A!P17,A!T17,A!X17,A!Y17)</f>
        <v>27561444</v>
      </c>
    </row>
    <row r="18" spans="1:26" s="18" customFormat="1" ht="11.25">
      <c r="A18" s="13" t="s">
        <v>24</v>
      </c>
      <c r="B18" s="14">
        <v>10658481</v>
      </c>
      <c r="C18" s="15">
        <v>2616927</v>
      </c>
      <c r="D18" s="16">
        <f>ROUND(C18/B18,3)</f>
        <v>0.246</v>
      </c>
      <c r="E18" s="14">
        <f>ROUND($D$45*B18,0)</f>
        <v>3730468</v>
      </c>
      <c r="F18" s="15">
        <v>2121807</v>
      </c>
      <c r="G18" s="17">
        <v>10412</v>
      </c>
      <c r="H18" s="14">
        <f>ROUND(F18/G18,0)</f>
        <v>204</v>
      </c>
      <c r="I18" s="17">
        <v>1576</v>
      </c>
      <c r="J18" s="15">
        <f>ROUND(($H$45*G18)+(I18*25),0)</f>
        <v>2548692</v>
      </c>
      <c r="K18" s="47">
        <v>2925</v>
      </c>
      <c r="L18" s="15">
        <v>23831017</v>
      </c>
      <c r="M18" s="15">
        <f>ROUND(IF((K18&lt;2500),(0.151*L18),0),0)</f>
        <v>0</v>
      </c>
      <c r="N18" s="14">
        <f>ROUND(IF((AND((K18&lt;6000),(K18&gt;=2500))),(0.111*L18),0),0)</f>
        <v>2645243</v>
      </c>
      <c r="O18" s="15">
        <f>ROUND(IF((K18&gt;=6000),(L18*0.098),0),0)</f>
        <v>0</v>
      </c>
      <c r="P18" s="15">
        <f>SUM(M18:O18)</f>
        <v>2645243</v>
      </c>
      <c r="Q18" s="14">
        <v>2639628</v>
      </c>
      <c r="R18" s="17">
        <v>519461</v>
      </c>
      <c r="S18" s="40">
        <f>ROUND(Q18/R18,2)</f>
        <v>5.08</v>
      </c>
      <c r="T18" s="14">
        <f>ROUND($S$45*R18,0)</f>
        <v>2498607</v>
      </c>
      <c r="U18" s="15">
        <v>647457</v>
      </c>
      <c r="V18" s="17">
        <v>8799224</v>
      </c>
      <c r="W18" s="41">
        <f>ROUND(U18/V18,4)</f>
        <v>0.0736</v>
      </c>
      <c r="X18" s="15">
        <f>ROUND($W$45*V18,0)</f>
        <v>752334</v>
      </c>
      <c r="Y18" s="42">
        <f>ROUND((A!B18*0.04),0)</f>
        <v>426339</v>
      </c>
      <c r="Z18" s="42">
        <f>SUM(A!E18,A!J18,A!P18,A!T18,A!X18,A!Y18)</f>
        <v>12601683</v>
      </c>
    </row>
    <row r="19" spans="1:26" s="18" customFormat="1" ht="11.25">
      <c r="A19" s="13"/>
      <c r="B19" s="14"/>
      <c r="C19" s="15"/>
      <c r="D19" s="16"/>
      <c r="E19" s="14"/>
      <c r="F19" s="15"/>
      <c r="G19" s="17"/>
      <c r="H19" s="14"/>
      <c r="I19" s="17"/>
      <c r="J19" s="15"/>
      <c r="K19" s="47"/>
      <c r="L19" s="15"/>
      <c r="M19" s="15"/>
      <c r="N19" s="14"/>
      <c r="O19" s="15"/>
      <c r="P19" s="15"/>
      <c r="Q19" s="14"/>
      <c r="R19" s="17"/>
      <c r="S19" s="40"/>
      <c r="T19" s="14"/>
      <c r="U19" s="15"/>
      <c r="V19" s="17"/>
      <c r="W19" s="41"/>
      <c r="X19" s="15"/>
      <c r="Y19" s="42"/>
      <c r="Z19" s="42"/>
    </row>
    <row r="20" spans="1:26" s="18" customFormat="1" ht="11.25">
      <c r="A20" s="13" t="s">
        <v>25</v>
      </c>
      <c r="B20" s="14">
        <v>19013040</v>
      </c>
      <c r="C20" s="15">
        <v>4983188</v>
      </c>
      <c r="D20" s="16">
        <f>ROUND(C20/B20,3)</f>
        <v>0.262</v>
      </c>
      <c r="E20" s="14">
        <f>ROUND($D$45*B20,0)</f>
        <v>6654564</v>
      </c>
      <c r="F20" s="15">
        <v>3093934</v>
      </c>
      <c r="G20" s="17">
        <v>18501</v>
      </c>
      <c r="H20" s="14">
        <f>ROUND(F20/G20,0)</f>
        <v>167</v>
      </c>
      <c r="I20" s="17">
        <v>2094</v>
      </c>
      <c r="J20" s="15">
        <f>ROUND(($H$45*G20)+(I20*25),0)</f>
        <v>4511091</v>
      </c>
      <c r="K20" s="47">
        <v>5331</v>
      </c>
      <c r="L20" s="15">
        <v>32638483</v>
      </c>
      <c r="M20" s="15">
        <f>ROUND(IF((K20&lt;2500),(0.151*L20),0),0)</f>
        <v>0</v>
      </c>
      <c r="N20" s="14">
        <f>ROUND(IF((AND((K20&lt;6000),(K20&gt;=2500))),(0.111*L20),0),0)</f>
        <v>3622872</v>
      </c>
      <c r="O20" s="15">
        <f>ROUND(IF((K20&gt;=6000),(L20*0.098),0),0)</f>
        <v>0</v>
      </c>
      <c r="P20" s="15">
        <f>SUM(M20:O20)</f>
        <v>3622872</v>
      </c>
      <c r="Q20" s="14">
        <v>2694478</v>
      </c>
      <c r="R20" s="17">
        <v>580520</v>
      </c>
      <c r="S20" s="40">
        <f>ROUND(Q20/R20,2)</f>
        <v>4.64</v>
      </c>
      <c r="T20" s="14">
        <f>ROUND($S$45*R20,0)</f>
        <v>2792301</v>
      </c>
      <c r="U20" s="15">
        <v>1095749</v>
      </c>
      <c r="V20" s="17">
        <v>9273274</v>
      </c>
      <c r="W20" s="41">
        <f>ROUND(U20/V20,4)</f>
        <v>0.1182</v>
      </c>
      <c r="X20" s="15">
        <f>ROUND($W$45*V20,0)</f>
        <v>792865</v>
      </c>
      <c r="Y20" s="42">
        <f>ROUND((A!B20*0.04),0)</f>
        <v>760522</v>
      </c>
      <c r="Z20" s="42">
        <f>SUM(A!E20,A!J20,A!P20,A!T20,A!X20,A!Y20)</f>
        <v>19134215</v>
      </c>
    </row>
    <row r="21" spans="1:26" s="18" customFormat="1" ht="11.25">
      <c r="A21" s="13" t="s">
        <v>26</v>
      </c>
      <c r="B21" s="14">
        <v>10854059</v>
      </c>
      <c r="C21" s="15">
        <v>4590070</v>
      </c>
      <c r="D21" s="16">
        <f>ROUND(C21/B21,3)</f>
        <v>0.423</v>
      </c>
      <c r="E21" s="14">
        <f>ROUND($D$45*B21,0)</f>
        <v>3798921</v>
      </c>
      <c r="F21" s="15">
        <v>2305194</v>
      </c>
      <c r="G21" s="17">
        <v>16473</v>
      </c>
      <c r="H21" s="14">
        <f>ROUND(F21/G21,0)</f>
        <v>140</v>
      </c>
      <c r="I21" s="17">
        <v>1663</v>
      </c>
      <c r="J21" s="15">
        <f>ROUND(($H$45*G21)+(I21*25),0)</f>
        <v>4011568</v>
      </c>
      <c r="K21" s="47">
        <v>3062</v>
      </c>
      <c r="L21" s="15">
        <v>24990315</v>
      </c>
      <c r="M21" s="15">
        <f>ROUND(IF((K21&lt;2500),(0.151*L21),0),0)</f>
        <v>0</v>
      </c>
      <c r="N21" s="14">
        <f>ROUND(IF((AND((K21&lt;6000),(K21&gt;=2500))),(0.111*L21),0),0)</f>
        <v>2773925</v>
      </c>
      <c r="O21" s="15">
        <f>ROUND(IF((K21&gt;=6000),(L21*0.098),0),0)</f>
        <v>0</v>
      </c>
      <c r="P21" s="15">
        <f>SUM(M21:O21)</f>
        <v>2773925</v>
      </c>
      <c r="Q21" s="14">
        <v>2541270</v>
      </c>
      <c r="R21" s="17">
        <v>529549</v>
      </c>
      <c r="S21" s="40">
        <f>ROUND(Q21/R21,2)</f>
        <v>4.8</v>
      </c>
      <c r="T21" s="14">
        <f>ROUND($S$45*R21,0)</f>
        <v>2547131</v>
      </c>
      <c r="U21" s="15">
        <v>554976</v>
      </c>
      <c r="V21" s="17">
        <v>7270805</v>
      </c>
      <c r="W21" s="41">
        <f>ROUND(U21/V21,4)</f>
        <v>0.0763</v>
      </c>
      <c r="X21" s="15">
        <f>ROUND($W$45*V21,0)</f>
        <v>621654</v>
      </c>
      <c r="Y21" s="42">
        <f>ROUND((A!B21*0.04),0)</f>
        <v>434162</v>
      </c>
      <c r="Z21" s="42">
        <f>SUM(A!E21,A!J21,A!P21,A!T21,A!X21,A!Y21)</f>
        <v>14187361</v>
      </c>
    </row>
    <row r="22" spans="1:26" s="18" customFormat="1" ht="11.25">
      <c r="A22" s="13" t="s">
        <v>27</v>
      </c>
      <c r="B22" s="14">
        <v>3155472</v>
      </c>
      <c r="C22" s="15">
        <v>2277902</v>
      </c>
      <c r="D22" s="16">
        <f>ROUND(C22/B22,3)</f>
        <v>0.722</v>
      </c>
      <c r="E22" s="14">
        <f>ROUND($D$45*B22,0)</f>
        <v>1104415</v>
      </c>
      <c r="F22" s="15">
        <v>1525465</v>
      </c>
      <c r="G22" s="17">
        <v>2819</v>
      </c>
      <c r="H22" s="14">
        <f>ROUND(F22/G22,0)</f>
        <v>541</v>
      </c>
      <c r="I22" s="17">
        <v>672</v>
      </c>
      <c r="J22" s="15">
        <f>ROUND(($H$45*G22)+(I22*25),0)</f>
        <v>696179</v>
      </c>
      <c r="K22" s="47">
        <v>850</v>
      </c>
      <c r="L22" s="15">
        <v>10613502</v>
      </c>
      <c r="M22" s="15">
        <f>ROUND(IF((K22&lt;2500),(0.151*L22),0),0)</f>
        <v>1602639</v>
      </c>
      <c r="N22" s="14">
        <f>ROUND(IF((AND((K22&lt;6000),(K22&gt;=2500))),(0.111*L22),0),0)</f>
        <v>0</v>
      </c>
      <c r="O22" s="15">
        <f>ROUND(IF((K22&gt;=6000),(L22*0.098),0),0)</f>
        <v>0</v>
      </c>
      <c r="P22" s="15">
        <f>SUM(M22:O22)</f>
        <v>1602639</v>
      </c>
      <c r="Q22" s="14">
        <v>1158590</v>
      </c>
      <c r="R22" s="17">
        <v>276469</v>
      </c>
      <c r="S22" s="40">
        <f>ROUND(Q22/R22,2)</f>
        <v>4.19</v>
      </c>
      <c r="T22" s="14">
        <f>ROUND($S$45*R22,0)</f>
        <v>1329816</v>
      </c>
      <c r="U22" s="15">
        <v>229761</v>
      </c>
      <c r="V22" s="17">
        <v>3847580</v>
      </c>
      <c r="W22" s="41">
        <f>ROUND(U22/V22,4)</f>
        <v>0.0597</v>
      </c>
      <c r="X22" s="15">
        <f>ROUND($W$45*V22,0)</f>
        <v>328968</v>
      </c>
      <c r="Y22" s="42">
        <f>ROUND((A!B22*0.04),0)</f>
        <v>126219</v>
      </c>
      <c r="Z22" s="42">
        <f>SUM(A!E22,A!J22,A!P22,A!T22,A!X22,A!Y22)</f>
        <v>5188236</v>
      </c>
    </row>
    <row r="23" spans="1:26" s="18" customFormat="1" ht="11.25">
      <c r="A23" s="13" t="s">
        <v>28</v>
      </c>
      <c r="B23" s="14">
        <v>6965572</v>
      </c>
      <c r="C23" s="15">
        <v>2608654</v>
      </c>
      <c r="D23" s="16">
        <f>ROUND(C23/B23,3)</f>
        <v>0.375</v>
      </c>
      <c r="E23" s="14">
        <f>ROUND($D$45*B23,0)</f>
        <v>2437950</v>
      </c>
      <c r="F23" s="15">
        <v>2154170</v>
      </c>
      <c r="G23" s="17">
        <v>7061</v>
      </c>
      <c r="H23" s="14">
        <f>ROUND(F23/G23,0)</f>
        <v>305</v>
      </c>
      <c r="I23" s="17">
        <v>1097</v>
      </c>
      <c r="J23" s="15">
        <f>ROUND(($H$45*G23)+(I23*25),0)</f>
        <v>1729126</v>
      </c>
      <c r="K23" s="47">
        <v>1985</v>
      </c>
      <c r="L23" s="15">
        <v>16305608</v>
      </c>
      <c r="M23" s="15">
        <f>ROUND(IF((K23&lt;2500),(0.151*L23),0),0)</f>
        <v>2462147</v>
      </c>
      <c r="N23" s="14">
        <f>ROUND(IF((AND((K23&lt;6000),(K23&gt;=2500))),(0.111*L23),0),0)</f>
        <v>0</v>
      </c>
      <c r="O23" s="15">
        <f>ROUND(IF((K23&gt;=6000),(L23*0.098),0),0)</f>
        <v>0</v>
      </c>
      <c r="P23" s="15">
        <f>SUM(M23:O23)</f>
        <v>2462147</v>
      </c>
      <c r="Q23" s="14">
        <v>1486750</v>
      </c>
      <c r="R23" s="17">
        <v>520071</v>
      </c>
      <c r="S23" s="40">
        <f>ROUND(Q23/R23,2)</f>
        <v>2.86</v>
      </c>
      <c r="T23" s="14">
        <f>ROUND($S$45*R23,0)</f>
        <v>2501542</v>
      </c>
      <c r="U23" s="15">
        <v>460309.69</v>
      </c>
      <c r="V23" s="17">
        <v>10064564</v>
      </c>
      <c r="W23" s="41">
        <f>ROUND(U23/V23,4)</f>
        <v>0.0457</v>
      </c>
      <c r="X23" s="15">
        <f>ROUND($W$45*V23,0)</f>
        <v>860520</v>
      </c>
      <c r="Y23" s="42">
        <f>ROUND((A!B23*0.04),0)</f>
        <v>278623</v>
      </c>
      <c r="Z23" s="42">
        <f>SUM(A!E23,A!J23,A!P23,A!T23,A!X23,A!Y23)</f>
        <v>10269908</v>
      </c>
    </row>
    <row r="24" spans="1:26" s="18" customFormat="1" ht="11.25">
      <c r="A24" s="13"/>
      <c r="B24" s="14"/>
      <c r="C24" s="15"/>
      <c r="D24" s="16"/>
      <c r="E24" s="14"/>
      <c r="F24" s="15"/>
      <c r="G24" s="17"/>
      <c r="H24" s="14"/>
      <c r="I24" s="17"/>
      <c r="J24" s="15"/>
      <c r="K24" s="47"/>
      <c r="L24" s="15"/>
      <c r="M24" s="15"/>
      <c r="N24" s="14"/>
      <c r="O24" s="15"/>
      <c r="P24" s="15"/>
      <c r="Q24" s="14"/>
      <c r="R24" s="17"/>
      <c r="S24" s="40"/>
      <c r="T24" s="14"/>
      <c r="U24" s="15"/>
      <c r="V24" s="17"/>
      <c r="W24" s="41"/>
      <c r="X24" s="15"/>
      <c r="Y24" s="42"/>
      <c r="Z24" s="42"/>
    </row>
    <row r="25" spans="1:26" s="18" customFormat="1" ht="11.25">
      <c r="A25" s="13" t="s">
        <v>29</v>
      </c>
      <c r="B25" s="14">
        <v>36922148</v>
      </c>
      <c r="C25" s="15">
        <v>16920408</v>
      </c>
      <c r="D25" s="16">
        <f>ROUND(C25/B25,3)</f>
        <v>0.458</v>
      </c>
      <c r="E25" s="14">
        <f>ROUND($D$45*B25,0)</f>
        <v>12922752</v>
      </c>
      <c r="F25" s="15">
        <v>8151454</v>
      </c>
      <c r="G25" s="17">
        <v>32211</v>
      </c>
      <c r="H25" s="14">
        <f>ROUND(F25/G25,0)</f>
        <v>253</v>
      </c>
      <c r="I25" s="17">
        <v>4107</v>
      </c>
      <c r="J25" s="15">
        <f>ROUND(($H$45*G25)+(I25*25),0)</f>
        <v>7865526</v>
      </c>
      <c r="K25" s="47">
        <v>10404</v>
      </c>
      <c r="L25" s="15">
        <v>71822707</v>
      </c>
      <c r="M25" s="15">
        <f>ROUND(IF((K25&lt;2500),(0.151*L25),0),0)</f>
        <v>0</v>
      </c>
      <c r="N25" s="14">
        <f>ROUND(IF((AND((K25&lt;6000),(K25&gt;=2500))),(0.111*L25),0),0)</f>
        <v>0</v>
      </c>
      <c r="O25" s="15">
        <f>ROUND(IF((K25&gt;=6000),(L25*0.098),0),0)</f>
        <v>7038625</v>
      </c>
      <c r="P25" s="15">
        <f>SUM(M25:O25)</f>
        <v>7038625</v>
      </c>
      <c r="Q25" s="14">
        <v>4583713</v>
      </c>
      <c r="R25" s="17">
        <v>1157971</v>
      </c>
      <c r="S25" s="40">
        <f>ROUND(Q25/R25,2)</f>
        <v>3.96</v>
      </c>
      <c r="T25" s="14">
        <f>ROUND($S$45*R25,0)</f>
        <v>5569841</v>
      </c>
      <c r="U25" s="15">
        <v>1265102</v>
      </c>
      <c r="V25" s="17">
        <v>13312713</v>
      </c>
      <c r="W25" s="41">
        <f>ROUND(U25/V25,4)</f>
        <v>0.095</v>
      </c>
      <c r="X25" s="15">
        <f>ROUND($W$45*V25,0)</f>
        <v>1138237</v>
      </c>
      <c r="Y25" s="42">
        <f>ROUND((A!B25*0.04),0)</f>
        <v>1476886</v>
      </c>
      <c r="Z25" s="42">
        <f>SUM(A!E25,A!J25,A!P25,A!T25,A!X25,A!Y25)</f>
        <v>36011867</v>
      </c>
    </row>
    <row r="26" spans="1:26" s="18" customFormat="1" ht="11.25">
      <c r="A26" s="13" t="s">
        <v>30</v>
      </c>
      <c r="B26" s="14">
        <v>44032098</v>
      </c>
      <c r="C26" s="15">
        <v>11807564</v>
      </c>
      <c r="D26" s="16">
        <f>ROUND(C26/B26,3)</f>
        <v>0.268</v>
      </c>
      <c r="E26" s="14">
        <f>ROUND($D$45*B26,0)</f>
        <v>15411234</v>
      </c>
      <c r="F26" s="15">
        <v>9032593</v>
      </c>
      <c r="G26" s="17">
        <v>45369</v>
      </c>
      <c r="H26" s="14">
        <f>ROUND(F26/G26,0)</f>
        <v>199</v>
      </c>
      <c r="I26" s="17">
        <v>2194</v>
      </c>
      <c r="J26" s="15">
        <f>ROUND(($H$45*G26)+(I26*25),0)</f>
        <v>10988779</v>
      </c>
      <c r="K26" s="47">
        <v>12352</v>
      </c>
      <c r="L26" s="15">
        <v>78240211</v>
      </c>
      <c r="M26" s="15">
        <f>ROUND(IF((K26&lt;2500),(0.151*L26),0),0)</f>
        <v>0</v>
      </c>
      <c r="N26" s="14">
        <f>ROUND(IF((AND((K26&lt;6000),(K26&gt;=2500))),(0.111*L26),0),0)</f>
        <v>0</v>
      </c>
      <c r="O26" s="15">
        <f>ROUND(IF((K26&gt;=6000),(L26*0.098),0),0)</f>
        <v>7667541</v>
      </c>
      <c r="P26" s="15">
        <f>SUM(M26:O26)</f>
        <v>7667541</v>
      </c>
      <c r="Q26" s="14">
        <v>8377123</v>
      </c>
      <c r="R26" s="17">
        <v>1512369</v>
      </c>
      <c r="S26" s="40">
        <f>ROUND(Q26/R26,2)</f>
        <v>5.54</v>
      </c>
      <c r="T26" s="14">
        <f>ROUND($S$45*R26,0)</f>
        <v>7274495</v>
      </c>
      <c r="U26" s="15">
        <v>2614105</v>
      </c>
      <c r="V26" s="17">
        <v>24093246</v>
      </c>
      <c r="W26" s="41">
        <f>ROUND(U26/V26,4)</f>
        <v>0.1085</v>
      </c>
      <c r="X26" s="15">
        <f>ROUND($W$45*V26,0)</f>
        <v>2059973</v>
      </c>
      <c r="Y26" s="42">
        <f>ROUND((A!B26*0.04),0)</f>
        <v>1761284</v>
      </c>
      <c r="Z26" s="42">
        <f>SUM(A!E26,A!J26,A!P26,A!T26,A!X26,A!Y26)</f>
        <v>45163306</v>
      </c>
    </row>
    <row r="27" spans="1:26" s="18" customFormat="1" ht="11.25">
      <c r="A27" s="13" t="s">
        <v>31</v>
      </c>
      <c r="B27" s="14">
        <v>7138556</v>
      </c>
      <c r="C27" s="15">
        <v>989808</v>
      </c>
      <c r="D27" s="16">
        <f>ROUND(C27/B27,3)</f>
        <v>0.139</v>
      </c>
      <c r="E27" s="14">
        <f>ROUND($D$45*B27,0)</f>
        <v>2498495</v>
      </c>
      <c r="F27" s="15">
        <v>1406220</v>
      </c>
      <c r="G27" s="17">
        <v>5058</v>
      </c>
      <c r="H27" s="14">
        <f>ROUND(F27/G27,0)</f>
        <v>278</v>
      </c>
      <c r="I27" s="17">
        <v>1014</v>
      </c>
      <c r="J27" s="15">
        <f>ROUND(($H$45*G27)+(I27*25),0)</f>
        <v>1244328</v>
      </c>
      <c r="K27" s="47">
        <v>1862</v>
      </c>
      <c r="L27" s="15">
        <v>9995554</v>
      </c>
      <c r="M27" s="15">
        <f>ROUND(IF((K27&lt;2500),(0.151*L27),0),0)</f>
        <v>1509329</v>
      </c>
      <c r="N27" s="14">
        <f>ROUND(IF((AND((K27&lt;6000),(K27&gt;=2500))),(0.111*L27),0),0)</f>
        <v>0</v>
      </c>
      <c r="O27" s="15">
        <f>ROUND(IF((K27&gt;=6000),(L27*0.098),0),0)</f>
        <v>0</v>
      </c>
      <c r="P27" s="15">
        <f>SUM(M27:O27)</f>
        <v>1509329</v>
      </c>
      <c r="Q27" s="14">
        <v>1046376</v>
      </c>
      <c r="R27" s="17">
        <v>245672</v>
      </c>
      <c r="S27" s="40">
        <f>ROUND(Q27/R27,2)</f>
        <v>4.26</v>
      </c>
      <c r="T27" s="14">
        <f>ROUND($S$45*R27,0)</f>
        <v>1181682</v>
      </c>
      <c r="U27" s="15">
        <v>319405</v>
      </c>
      <c r="V27" s="17">
        <v>3248697</v>
      </c>
      <c r="W27" s="41">
        <f>ROUND(U27/V27,4)</f>
        <v>0.0983</v>
      </c>
      <c r="X27" s="15">
        <f>ROUND($W$45*V27,0)</f>
        <v>277764</v>
      </c>
      <c r="Y27" s="42">
        <f>ROUND((A!B27*0.04),0)</f>
        <v>285542</v>
      </c>
      <c r="Z27" s="42">
        <f>SUM(A!E27,A!J27,A!P27,A!T27,A!X27,A!Y27)</f>
        <v>6997140</v>
      </c>
    </row>
    <row r="28" spans="1:26" s="18" customFormat="1" ht="11.25">
      <c r="A28" s="13" t="s">
        <v>32</v>
      </c>
      <c r="B28" s="14">
        <v>6984899</v>
      </c>
      <c r="C28" s="15">
        <v>2739245</v>
      </c>
      <c r="D28" s="16">
        <f>ROUND(C28/B28,3)</f>
        <v>0.392</v>
      </c>
      <c r="E28" s="14">
        <f>ROUND($D$45*B28,0)</f>
        <v>2444715</v>
      </c>
      <c r="F28" s="15">
        <v>2430643</v>
      </c>
      <c r="G28" s="17">
        <v>7256</v>
      </c>
      <c r="H28" s="14">
        <f>ROUND(F28/G28,0)</f>
        <v>335</v>
      </c>
      <c r="I28" s="17">
        <v>804</v>
      </c>
      <c r="J28" s="15">
        <f>ROUND(($H$45*G28)+(I28*25),0)</f>
        <v>1768796</v>
      </c>
      <c r="K28" s="47">
        <v>2035</v>
      </c>
      <c r="L28" s="15">
        <v>17438803</v>
      </c>
      <c r="M28" s="15">
        <f>ROUND(IF((K28&lt;2500),(0.151*L28),0),0)</f>
        <v>2633259</v>
      </c>
      <c r="N28" s="14">
        <f>ROUND(IF((AND((K28&lt;6000),(K28&gt;=2500))),(0.111*L28),0),0)</f>
        <v>0</v>
      </c>
      <c r="O28" s="15">
        <f>ROUND(IF((K28&gt;=6000),(L28*0.098),0),0)</f>
        <v>0</v>
      </c>
      <c r="P28" s="15">
        <f>SUM(M28:O28)</f>
        <v>2633259</v>
      </c>
      <c r="Q28" s="14">
        <v>1867011</v>
      </c>
      <c r="R28" s="17">
        <v>327676</v>
      </c>
      <c r="S28" s="40">
        <f>ROUND(Q28/R28,2)</f>
        <v>5.7</v>
      </c>
      <c r="T28" s="14">
        <f>ROUND($S$45*R28,0)</f>
        <v>1576122</v>
      </c>
      <c r="U28" s="15">
        <v>557533</v>
      </c>
      <c r="V28" s="17">
        <v>5066494</v>
      </c>
      <c r="W28" s="41">
        <f>ROUND(U28/V28,4)</f>
        <v>0.11</v>
      </c>
      <c r="X28" s="15">
        <f>ROUND($W$45*V28,0)</f>
        <v>433185</v>
      </c>
      <c r="Y28" s="42">
        <f>ROUND((A!B28*0.04),0)</f>
        <v>279396</v>
      </c>
      <c r="Z28" s="42">
        <f>SUM(A!E28,A!J28,A!P28,A!T28,A!X28,A!Y28)</f>
        <v>9135473</v>
      </c>
    </row>
    <row r="29" spans="1:26" s="18" customFormat="1" ht="11.25">
      <c r="A29" s="13"/>
      <c r="B29" s="14"/>
      <c r="C29" s="15"/>
      <c r="D29" s="16"/>
      <c r="E29" s="14"/>
      <c r="F29" s="15"/>
      <c r="G29" s="17"/>
      <c r="H29" s="14"/>
      <c r="I29" s="17"/>
      <c r="J29" s="15"/>
      <c r="K29" s="47"/>
      <c r="L29" s="15"/>
      <c r="M29" s="15"/>
      <c r="N29" s="14"/>
      <c r="O29" s="15"/>
      <c r="P29" s="15"/>
      <c r="Q29" s="14"/>
      <c r="R29" s="17"/>
      <c r="S29" s="40"/>
      <c r="T29" s="14"/>
      <c r="U29" s="15"/>
      <c r="V29" s="17"/>
      <c r="W29" s="41"/>
      <c r="X29" s="15"/>
      <c r="Y29" s="42"/>
      <c r="Z29" s="42"/>
    </row>
    <row r="30" spans="1:26" s="18" customFormat="1" ht="11.25">
      <c r="A30" s="13" t="s">
        <v>33</v>
      </c>
      <c r="B30" s="14">
        <v>2948496</v>
      </c>
      <c r="C30" s="15">
        <v>1549624</v>
      </c>
      <c r="D30" s="16">
        <f>ROUND(C30/B30,3)</f>
        <v>0.526</v>
      </c>
      <c r="E30" s="14">
        <f>ROUND($D$45*B30,0)</f>
        <v>1031974</v>
      </c>
      <c r="F30" s="15">
        <v>989191</v>
      </c>
      <c r="G30" s="17">
        <v>3684</v>
      </c>
      <c r="H30" s="14">
        <f>ROUND(F30/G30,0)</f>
        <v>269</v>
      </c>
      <c r="I30" s="17">
        <v>630</v>
      </c>
      <c r="J30" s="15">
        <f>ROUND(($H$45*G30)+(I30*25),0)</f>
        <v>903594</v>
      </c>
      <c r="K30" s="47">
        <v>810</v>
      </c>
      <c r="L30" s="15">
        <v>8376276</v>
      </c>
      <c r="M30" s="15">
        <f>ROUND(IF((K30&lt;2500),(0.151*L30),0),0)</f>
        <v>1264818</v>
      </c>
      <c r="N30" s="14">
        <f>ROUND(IF((AND((K30&lt;6000),(K30&gt;=2500))),(0.111*L30),0),0)</f>
        <v>0</v>
      </c>
      <c r="O30" s="15">
        <f>ROUND(IF((K30&gt;=6000),(L30*0.098),0),0)</f>
        <v>0</v>
      </c>
      <c r="P30" s="15">
        <f>SUM(M30:O30)</f>
        <v>1264818</v>
      </c>
      <c r="Q30" s="14">
        <v>753208</v>
      </c>
      <c r="R30" s="17">
        <v>205780</v>
      </c>
      <c r="S30" s="40">
        <f>ROUND(Q30/R30,2)</f>
        <v>3.66</v>
      </c>
      <c r="T30" s="14">
        <f>ROUND($S$45*R30,0)</f>
        <v>989802</v>
      </c>
      <c r="U30" s="15">
        <v>290865</v>
      </c>
      <c r="V30" s="17">
        <v>3283977</v>
      </c>
      <c r="W30" s="41">
        <f>ROUND(U30/V30,4)</f>
        <v>0.0886</v>
      </c>
      <c r="X30" s="15">
        <f>ROUND($W$45*V30,0)</f>
        <v>280780</v>
      </c>
      <c r="Y30" s="42">
        <f>ROUND((A!B30*0.04),0)</f>
        <v>117940</v>
      </c>
      <c r="Z30" s="42">
        <f>SUM(A!E30,A!J30,A!P30,A!T30,A!X30,A!Y30)</f>
        <v>4588908</v>
      </c>
    </row>
    <row r="31" spans="1:26" s="18" customFormat="1" ht="11.25">
      <c r="A31" s="13" t="s">
        <v>34</v>
      </c>
      <c r="B31" s="14">
        <v>20769276</v>
      </c>
      <c r="C31" s="15">
        <v>6240240</v>
      </c>
      <c r="D31" s="16">
        <f>ROUND(C31/B31,3)</f>
        <v>0.3</v>
      </c>
      <c r="E31" s="14">
        <f>ROUND($D$45*B31,0)</f>
        <v>7269247</v>
      </c>
      <c r="F31" s="15">
        <v>5775577</v>
      </c>
      <c r="G31" s="17">
        <v>17553</v>
      </c>
      <c r="H31" s="14">
        <f>ROUND(F31/G31,0)</f>
        <v>329</v>
      </c>
      <c r="I31" s="17">
        <v>3487</v>
      </c>
      <c r="J31" s="15">
        <f>ROUND(($H$45*G31)+(I31*25),0)</f>
        <v>4317448</v>
      </c>
      <c r="K31" s="47">
        <v>5764</v>
      </c>
      <c r="L31" s="15">
        <v>50586159</v>
      </c>
      <c r="M31" s="15">
        <f>ROUND(IF((K31&lt;2500),(0.151*L31),0),0)</f>
        <v>0</v>
      </c>
      <c r="N31" s="14">
        <f>ROUND(IF((AND((K31&lt;6000),(K31&gt;=2500))),(0.111*L31),0),0)</f>
        <v>5615064</v>
      </c>
      <c r="O31" s="15">
        <f>ROUND(IF((K31&gt;=6000),(L31*0.098),0),0)</f>
        <v>0</v>
      </c>
      <c r="P31" s="15">
        <f>SUM(M31:O31)</f>
        <v>5615064</v>
      </c>
      <c r="Q31" s="14">
        <v>4830025</v>
      </c>
      <c r="R31" s="17">
        <v>828631</v>
      </c>
      <c r="S31" s="40">
        <f>ROUND(Q31/R31,2)</f>
        <v>5.83</v>
      </c>
      <c r="T31" s="14">
        <f>ROUND($S$45*R31,0)</f>
        <v>3985715</v>
      </c>
      <c r="U31" s="15">
        <v>1206821.41</v>
      </c>
      <c r="V31" s="17">
        <v>11200271</v>
      </c>
      <c r="W31" s="41">
        <f>ROUND(U31/V31,4)</f>
        <v>0.1077</v>
      </c>
      <c r="X31" s="15">
        <f>ROUND($W$45*V31,0)</f>
        <v>957623</v>
      </c>
      <c r="Y31" s="42">
        <f>ROUND((A!B31*0.04),0)</f>
        <v>830771</v>
      </c>
      <c r="Z31" s="42">
        <f>SUM(A!E31,A!J31,A!P31,A!T31,A!X31,A!Y31)</f>
        <v>22975868</v>
      </c>
    </row>
    <row r="32" spans="1:26" s="18" customFormat="1" ht="11.25">
      <c r="A32" s="13" t="s">
        <v>35</v>
      </c>
      <c r="B32" s="14">
        <v>9345199</v>
      </c>
      <c r="C32" s="15">
        <v>2863035</v>
      </c>
      <c r="D32" s="16">
        <f>ROUND(C32/B32,3)</f>
        <v>0.306</v>
      </c>
      <c r="E32" s="14">
        <f>ROUND($D$45*B32,0)</f>
        <v>3270820</v>
      </c>
      <c r="F32" s="15">
        <v>2727877</v>
      </c>
      <c r="G32" s="17">
        <v>9788</v>
      </c>
      <c r="H32" s="14">
        <f>ROUND(F32/G32,0)</f>
        <v>279</v>
      </c>
      <c r="I32" s="17">
        <v>1227</v>
      </c>
      <c r="J32" s="15">
        <f>ROUND(($H$45*G32)+(I32*25),0)</f>
        <v>2389583</v>
      </c>
      <c r="K32" s="47">
        <v>2703</v>
      </c>
      <c r="L32" s="15">
        <v>20547825</v>
      </c>
      <c r="M32" s="15">
        <f>ROUND(IF((K32&lt;2500),(0.151*L32),0),0)</f>
        <v>0</v>
      </c>
      <c r="N32" s="14">
        <f>ROUND(IF((AND((K32&lt;6000),(K32&gt;=2500))),(0.111*L32),0),0)</f>
        <v>2280809</v>
      </c>
      <c r="O32" s="15">
        <f>ROUND(IF((K32&gt;=6000),(L32*0.098),0),0)</f>
        <v>0</v>
      </c>
      <c r="P32" s="15">
        <f>SUM(M32:O32)</f>
        <v>2280809</v>
      </c>
      <c r="Q32" s="14">
        <v>1394290</v>
      </c>
      <c r="R32" s="17">
        <v>314954</v>
      </c>
      <c r="S32" s="40">
        <f>ROUND(Q32/R32,2)</f>
        <v>4.43</v>
      </c>
      <c r="T32" s="14">
        <f>ROUND($S$45*R32,0)</f>
        <v>1514929</v>
      </c>
      <c r="U32" s="15">
        <v>295037</v>
      </c>
      <c r="V32" s="17">
        <v>5028673</v>
      </c>
      <c r="W32" s="41">
        <f>ROUND(U32/V32,4)</f>
        <v>0.0587</v>
      </c>
      <c r="X32" s="15">
        <f>ROUND($W$45*V32,0)</f>
        <v>429952</v>
      </c>
      <c r="Y32" s="42">
        <f>ROUND((A!B32*0.04),0)</f>
        <v>373808</v>
      </c>
      <c r="Z32" s="42">
        <f>SUM(A!E32,A!J32,A!P32,A!T32,A!X32,A!Y32)</f>
        <v>10259901</v>
      </c>
    </row>
    <row r="33" spans="1:26" s="18" customFormat="1" ht="11.25">
      <c r="A33" s="13" t="s">
        <v>36</v>
      </c>
      <c r="B33" s="14">
        <v>3751604</v>
      </c>
      <c r="C33" s="15">
        <v>1189603</v>
      </c>
      <c r="D33" s="16">
        <f>ROUND(C33/B33,3)</f>
        <v>0.317</v>
      </c>
      <c r="E33" s="14">
        <f>ROUND($D$45*B33,0)</f>
        <v>1313061</v>
      </c>
      <c r="F33" s="15">
        <v>1269151</v>
      </c>
      <c r="G33" s="17">
        <v>3411</v>
      </c>
      <c r="H33" s="14">
        <f>ROUND(F33/G33,0)</f>
        <v>372</v>
      </c>
      <c r="I33" s="17">
        <v>616</v>
      </c>
      <c r="J33" s="15">
        <f>ROUND(($H$45*G33)+(I33*25),0)</f>
        <v>837451</v>
      </c>
      <c r="K33" s="47">
        <v>1180</v>
      </c>
      <c r="L33" s="15">
        <v>8022941</v>
      </c>
      <c r="M33" s="15">
        <f>ROUND(IF((K33&lt;2500),(0.151*L33),0),0)</f>
        <v>1211464</v>
      </c>
      <c r="N33" s="14">
        <f>ROUND(IF((AND((K33&lt;6000),(K33&gt;=2500))),(0.111*L33),0),0)</f>
        <v>0</v>
      </c>
      <c r="O33" s="15">
        <f>ROUND(IF((K33&gt;=6000),(L33*0.098),0),0)</f>
        <v>0</v>
      </c>
      <c r="P33" s="15">
        <f>SUM(M33:O33)</f>
        <v>1211464</v>
      </c>
      <c r="Q33" s="14">
        <v>709904</v>
      </c>
      <c r="R33" s="17">
        <v>236473</v>
      </c>
      <c r="S33" s="40">
        <f>ROUND(Q33/R33,2)</f>
        <v>3</v>
      </c>
      <c r="T33" s="14">
        <f>ROUND($S$45*R33,0)</f>
        <v>1137435</v>
      </c>
      <c r="U33" s="15">
        <v>117998</v>
      </c>
      <c r="V33" s="17">
        <v>3215645</v>
      </c>
      <c r="W33" s="41">
        <f>ROUND(U33/V33,4)</f>
        <v>0.0367</v>
      </c>
      <c r="X33" s="15">
        <f>ROUND($W$45*V33,0)</f>
        <v>274938</v>
      </c>
      <c r="Y33" s="42">
        <f>ROUND((A!B33*0.04),0)</f>
        <v>150064</v>
      </c>
      <c r="Z33" s="42">
        <f>SUM(A!E33,A!J33,A!P33,A!T33,A!X33,A!Y33)</f>
        <v>4924413</v>
      </c>
    </row>
    <row r="34" spans="1:26" s="18" customFormat="1" ht="11.25">
      <c r="A34" s="13"/>
      <c r="B34" s="14"/>
      <c r="C34" s="15"/>
      <c r="D34" s="16"/>
      <c r="E34" s="14"/>
      <c r="F34" s="15"/>
      <c r="G34" s="17"/>
      <c r="H34" s="14"/>
      <c r="I34" s="17"/>
      <c r="J34" s="15"/>
      <c r="K34" s="47"/>
      <c r="L34" s="15"/>
      <c r="M34" s="15"/>
      <c r="N34" s="14"/>
      <c r="O34" s="15"/>
      <c r="P34" s="15"/>
      <c r="Q34" s="14"/>
      <c r="R34" s="17"/>
      <c r="S34" s="40"/>
      <c r="T34" s="14"/>
      <c r="U34" s="15"/>
      <c r="V34" s="17"/>
      <c r="W34" s="41"/>
      <c r="X34" s="15"/>
      <c r="Y34" s="42"/>
      <c r="Z34" s="42"/>
    </row>
    <row r="35" spans="1:26" s="18" customFormat="1" ht="11.25">
      <c r="A35" s="13" t="s">
        <v>37</v>
      </c>
      <c r="B35" s="14">
        <v>9429376</v>
      </c>
      <c r="C35" s="15">
        <v>4777265</v>
      </c>
      <c r="D35" s="16">
        <f>ROUND(C35/B35,3)</f>
        <v>0.507</v>
      </c>
      <c r="E35" s="14">
        <f>ROUND($D$45*B35,0)</f>
        <v>3300282</v>
      </c>
      <c r="F35" s="15">
        <v>2428761</v>
      </c>
      <c r="G35" s="17">
        <v>12398</v>
      </c>
      <c r="H35" s="14">
        <f>ROUND(F35/G35,0)</f>
        <v>196</v>
      </c>
      <c r="I35" s="17">
        <v>1101</v>
      </c>
      <c r="J35" s="15">
        <f>ROUND(($H$45*G35)+(I35*25),0)</f>
        <v>3015443</v>
      </c>
      <c r="K35" s="47">
        <v>2640</v>
      </c>
      <c r="L35" s="15">
        <v>25851226</v>
      </c>
      <c r="M35" s="15">
        <f>ROUND(IF((K35&lt;2500),(0.151*L35),0),0)</f>
        <v>0</v>
      </c>
      <c r="N35" s="14">
        <f>ROUND(IF((AND((K35&lt;6000),(K35&gt;=2500))),(0.111*L35),0),0)</f>
        <v>2869486</v>
      </c>
      <c r="O35" s="15">
        <f>ROUND(IF((K35&gt;=6000),(L35*0.098),0),0)</f>
        <v>0</v>
      </c>
      <c r="P35" s="15">
        <f>SUM(M35:O35)</f>
        <v>2869486</v>
      </c>
      <c r="Q35" s="14">
        <v>2100142</v>
      </c>
      <c r="R35" s="17">
        <v>617364</v>
      </c>
      <c r="S35" s="40">
        <f>ROUND(Q35/R35,2)</f>
        <v>3.4</v>
      </c>
      <c r="T35" s="14">
        <f>ROUND($S$45*R35,0)</f>
        <v>2969521</v>
      </c>
      <c r="U35" s="15">
        <v>569226.25</v>
      </c>
      <c r="V35" s="17">
        <v>8704236</v>
      </c>
      <c r="W35" s="41">
        <f>ROUND(U35/V35,4)</f>
        <v>0.0654</v>
      </c>
      <c r="X35" s="15">
        <f>ROUND($W$45*V35,0)</f>
        <v>744212</v>
      </c>
      <c r="Y35" s="42">
        <f>ROUND((A!B35*0.04),0)</f>
        <v>377175</v>
      </c>
      <c r="Z35" s="42">
        <f>SUM(A!E35,A!J35,A!P35,A!T35,A!X35,A!Y35)</f>
        <v>13276119</v>
      </c>
    </row>
    <row r="36" spans="1:26" s="18" customFormat="1" ht="11.25">
      <c r="A36" s="13" t="s">
        <v>38</v>
      </c>
      <c r="B36" s="14">
        <v>42958963</v>
      </c>
      <c r="C36" s="15">
        <v>14153616</v>
      </c>
      <c r="D36" s="16">
        <f>ROUND(C36/B36,3)</f>
        <v>0.329</v>
      </c>
      <c r="E36" s="14">
        <f>ROUND($D$45*B36,0)</f>
        <v>15035637</v>
      </c>
      <c r="F36" s="15">
        <v>10096934</v>
      </c>
      <c r="G36" s="17">
        <v>48396</v>
      </c>
      <c r="H36" s="14">
        <f>ROUND(F36/G36,0)</f>
        <v>209</v>
      </c>
      <c r="I36" s="17">
        <v>3118</v>
      </c>
      <c r="J36" s="15">
        <f>ROUND(($H$45*G36)+(I36*25),0)</f>
        <v>11741386</v>
      </c>
      <c r="K36" s="47">
        <v>14112</v>
      </c>
      <c r="L36" s="15">
        <v>91510341</v>
      </c>
      <c r="M36" s="15">
        <f>ROUND(IF((K36&lt;2500),(0.151*L36),0),0)</f>
        <v>0</v>
      </c>
      <c r="N36" s="14">
        <f>ROUND(IF((AND((K36&lt;6000),(K36&gt;=2500))),(0.111*L36),0),0)</f>
        <v>0</v>
      </c>
      <c r="O36" s="15">
        <f>ROUND(IF((K36&gt;=6000),(L36*0.098),0),0)</f>
        <v>8968013</v>
      </c>
      <c r="P36" s="15">
        <f>SUM(M36:O36)</f>
        <v>8968013</v>
      </c>
      <c r="Q36" s="14">
        <v>10122590</v>
      </c>
      <c r="R36" s="17">
        <v>1776868</v>
      </c>
      <c r="S36" s="40">
        <f>ROUND(Q36/R36,2)</f>
        <v>5.7</v>
      </c>
      <c r="T36" s="14">
        <f>ROUND($S$45*R36,0)</f>
        <v>8546735</v>
      </c>
      <c r="U36" s="15">
        <v>2268018</v>
      </c>
      <c r="V36" s="17">
        <v>25456327</v>
      </c>
      <c r="W36" s="41">
        <f>ROUND(U36/V36,4)</f>
        <v>0.0891</v>
      </c>
      <c r="X36" s="15">
        <f>ROUND($W$45*V36,0)</f>
        <v>2176516</v>
      </c>
      <c r="Y36" s="42">
        <f>ROUND((A!B36*0.04),0)</f>
        <v>1718359</v>
      </c>
      <c r="Z36" s="42">
        <f>SUM(A!E36,A!J36,A!P36,A!T36,A!X36,A!Y36)</f>
        <v>48186646</v>
      </c>
    </row>
    <row r="37" spans="1:26" s="18" customFormat="1" ht="11.25">
      <c r="A37" s="13" t="s">
        <v>39</v>
      </c>
      <c r="B37" s="14">
        <v>8639885</v>
      </c>
      <c r="C37" s="15">
        <v>4144588</v>
      </c>
      <c r="D37" s="16">
        <f>ROUND(C37/B37,3)</f>
        <v>0.48</v>
      </c>
      <c r="E37" s="14">
        <f>ROUND($D$45*B37,0)</f>
        <v>3023960</v>
      </c>
      <c r="F37" s="15">
        <v>2348239</v>
      </c>
      <c r="G37" s="17">
        <v>8804</v>
      </c>
      <c r="H37" s="14">
        <f>ROUND(F37/G37,0)</f>
        <v>267</v>
      </c>
      <c r="I37" s="17">
        <v>1052</v>
      </c>
      <c r="J37" s="15">
        <f>ROUND(($H$45*G37)+(I37*25),0)</f>
        <v>2148064</v>
      </c>
      <c r="K37" s="47">
        <v>2649</v>
      </c>
      <c r="L37" s="15">
        <v>20236255</v>
      </c>
      <c r="M37" s="15">
        <f>ROUND(IF((K37&lt;2500),(0.151*L37),0),0)</f>
        <v>0</v>
      </c>
      <c r="N37" s="14">
        <f>ROUND(IF((AND((K37&lt;6000),(K37&gt;=2500))),(0.111*L37),0),0)</f>
        <v>2246224</v>
      </c>
      <c r="O37" s="15">
        <f>ROUND(IF((K37&gt;=6000),(L37*0.098),0),0)</f>
        <v>0</v>
      </c>
      <c r="P37" s="15">
        <f>SUM(M37:O37)</f>
        <v>2246224</v>
      </c>
      <c r="Q37" s="14">
        <v>1867779</v>
      </c>
      <c r="R37" s="17">
        <v>453692</v>
      </c>
      <c r="S37" s="40">
        <f>ROUND(Q37/R37,2)</f>
        <v>4.12</v>
      </c>
      <c r="T37" s="14">
        <f>ROUND($S$45*R37,0)</f>
        <v>2182259</v>
      </c>
      <c r="U37" s="15">
        <v>505121</v>
      </c>
      <c r="V37" s="17">
        <v>6917764</v>
      </c>
      <c r="W37" s="41">
        <f>ROUND(U37/V37,4)</f>
        <v>0.073</v>
      </c>
      <c r="X37" s="15">
        <f>ROUND($W$45*V37,0)</f>
        <v>591469</v>
      </c>
      <c r="Y37" s="42">
        <f>ROUND((A!B37*0.04),0)</f>
        <v>345595</v>
      </c>
      <c r="Z37" s="42">
        <f>SUM(A!E37,A!J37,A!P37,A!T37,A!X37,A!Y37)</f>
        <v>10537571</v>
      </c>
    </row>
    <row r="38" spans="1:26" s="18" customFormat="1" ht="11.25">
      <c r="A38" s="13" t="s">
        <v>40</v>
      </c>
      <c r="B38" s="14">
        <v>19086672</v>
      </c>
      <c r="C38" s="15">
        <v>8450357</v>
      </c>
      <c r="D38" s="16">
        <f>ROUND(C38/B38,3)</f>
        <v>0.443</v>
      </c>
      <c r="E38" s="14">
        <f>ROUND($D$45*B38,0)</f>
        <v>6680335</v>
      </c>
      <c r="F38" s="15">
        <v>4989069</v>
      </c>
      <c r="G38" s="17">
        <v>32189</v>
      </c>
      <c r="H38" s="14">
        <f>ROUND(F38/G38,0)</f>
        <v>155</v>
      </c>
      <c r="I38" s="17">
        <v>1604</v>
      </c>
      <c r="J38" s="15">
        <f>ROUND(($H$45*G38)+(I38*25),0)</f>
        <v>7797649</v>
      </c>
      <c r="K38" s="47">
        <v>5925</v>
      </c>
      <c r="L38" s="15">
        <v>42166641</v>
      </c>
      <c r="M38" s="15">
        <f>ROUND(IF((K38&lt;2500),(0.151*L38),0),0)</f>
        <v>0</v>
      </c>
      <c r="N38" s="14">
        <f>ROUND(IF((AND((K38&lt;6000),(K38&gt;=2500))),(0.111*L38),0),0)</f>
        <v>4680497</v>
      </c>
      <c r="O38" s="15">
        <f>ROUND(IF((K38&gt;=6000),(L38*0.098),0),0)</f>
        <v>0</v>
      </c>
      <c r="P38" s="15">
        <f>SUM(M38:O38)</f>
        <v>4680497</v>
      </c>
      <c r="Q38" s="14">
        <v>4979308</v>
      </c>
      <c r="R38" s="17">
        <v>547866</v>
      </c>
      <c r="S38" s="40">
        <f>ROUND(Q38/R38,2)</f>
        <v>9.09</v>
      </c>
      <c r="T38" s="14">
        <f>ROUND($S$45*R38,0)</f>
        <v>2635235</v>
      </c>
      <c r="U38" s="15">
        <v>940412</v>
      </c>
      <c r="V38" s="17">
        <v>9021694</v>
      </c>
      <c r="W38" s="41">
        <f>ROUND(U38/V38,4)</f>
        <v>0.1042</v>
      </c>
      <c r="X38" s="15">
        <f>ROUND($W$45*V38,0)</f>
        <v>771355</v>
      </c>
      <c r="Y38" s="42">
        <f>ROUND((A!B38*0.04),0)</f>
        <v>763467</v>
      </c>
      <c r="Z38" s="42">
        <f>SUM(A!E38,A!J38,A!P38,A!T38,A!X38,A!Y38)</f>
        <v>23328538</v>
      </c>
    </row>
    <row r="39" spans="1:26" s="18" customFormat="1" ht="11.25">
      <c r="A39" s="13"/>
      <c r="B39" s="14"/>
      <c r="C39" s="15"/>
      <c r="D39" s="16"/>
      <c r="E39" s="14"/>
      <c r="F39" s="15"/>
      <c r="G39" s="17"/>
      <c r="H39" s="14"/>
      <c r="I39" s="17"/>
      <c r="J39" s="15"/>
      <c r="K39" s="47"/>
      <c r="L39" s="15"/>
      <c r="M39" s="15"/>
      <c r="N39" s="14"/>
      <c r="O39" s="15"/>
      <c r="P39" s="15"/>
      <c r="Q39" s="14"/>
      <c r="R39" s="17"/>
      <c r="S39" s="40"/>
      <c r="T39" s="14"/>
      <c r="U39" s="15"/>
      <c r="V39" s="17"/>
      <c r="W39" s="41"/>
      <c r="X39" s="15"/>
      <c r="Y39" s="42"/>
      <c r="Z39" s="42"/>
    </row>
    <row r="40" spans="1:26" s="18" customFormat="1" ht="11.25">
      <c r="A40" s="13" t="s">
        <v>41</v>
      </c>
      <c r="B40" s="14">
        <v>7102280</v>
      </c>
      <c r="C40" s="15">
        <v>1135058</v>
      </c>
      <c r="D40" s="16">
        <f>ROUND(C40/B40,3)</f>
        <v>0.16</v>
      </c>
      <c r="E40" s="14">
        <f>ROUND($D$45*B40,0)</f>
        <v>2485798</v>
      </c>
      <c r="F40" s="15">
        <v>2316544</v>
      </c>
      <c r="G40" s="17">
        <v>5590</v>
      </c>
      <c r="H40" s="14">
        <f aca="true" t="shared" si="0" ref="H40:H45">ROUND(F40/G40,0)</f>
        <v>414</v>
      </c>
      <c r="I40" s="17">
        <v>1259</v>
      </c>
      <c r="J40" s="15">
        <f>ROUND(($H$45*G40)+(I40*25),0)</f>
        <v>1378665</v>
      </c>
      <c r="K40" s="47">
        <v>1888</v>
      </c>
      <c r="L40" s="15">
        <v>12729908</v>
      </c>
      <c r="M40" s="15">
        <f>ROUND(IF((K40&lt;2500),(0.151*L40),0),0)</f>
        <v>1922216</v>
      </c>
      <c r="N40" s="14">
        <f>ROUND(IF((AND((K40&lt;6000),(K40&gt;=2500))),(0.111*L40),0),0)</f>
        <v>0</v>
      </c>
      <c r="O40" s="15">
        <f>ROUND(IF((K40&gt;=6000),(L40*0.098),0),0)</f>
        <v>0</v>
      </c>
      <c r="P40" s="15">
        <f>SUM(M40:O40)</f>
        <v>1922216</v>
      </c>
      <c r="Q40" s="14">
        <v>1152910</v>
      </c>
      <c r="R40" s="17">
        <v>354114</v>
      </c>
      <c r="S40" s="40">
        <f>ROUND(Q40/R40,2)</f>
        <v>3.26</v>
      </c>
      <c r="T40" s="14">
        <f>ROUND($S$45*R40,0)</f>
        <v>1703288</v>
      </c>
      <c r="U40" s="15">
        <v>457349</v>
      </c>
      <c r="V40" s="17">
        <v>5781295</v>
      </c>
      <c r="W40" s="41">
        <f>ROUND(U40/V40,4)</f>
        <v>0.0791</v>
      </c>
      <c r="X40" s="15">
        <f>ROUND($W$45*V40,0)</f>
        <v>494301</v>
      </c>
      <c r="Y40" s="42">
        <f>ROUND((A!B40*0.04),0)</f>
        <v>284091</v>
      </c>
      <c r="Z40" s="42">
        <f>SUM(A!E40,A!J40,A!P40,A!T40,A!X40,A!Y40)</f>
        <v>8268359</v>
      </c>
    </row>
    <row r="41" spans="1:26" s="18" customFormat="1" ht="11.25">
      <c r="A41" s="13" t="s">
        <v>42</v>
      </c>
      <c r="B41" s="14">
        <v>24526146</v>
      </c>
      <c r="C41" s="15">
        <v>7464750</v>
      </c>
      <c r="D41" s="16">
        <f>ROUND(C41/B41,3)</f>
        <v>0.304</v>
      </c>
      <c r="E41" s="14">
        <f>ROUND($D$45*B41,0)</f>
        <v>8584151</v>
      </c>
      <c r="F41" s="15">
        <v>7218484</v>
      </c>
      <c r="G41" s="17">
        <v>28023</v>
      </c>
      <c r="H41" s="14">
        <f t="shared" si="0"/>
        <v>258</v>
      </c>
      <c r="I41" s="17">
        <v>2704</v>
      </c>
      <c r="J41" s="15">
        <f>ROUND(($H$45*G41)+(I41*25),0)</f>
        <v>6821143</v>
      </c>
      <c r="K41" s="47">
        <v>6738</v>
      </c>
      <c r="L41" s="15">
        <v>56390414</v>
      </c>
      <c r="M41" s="15">
        <f>ROUND(IF((K41&lt;2500),(0.151*L41),0),0)</f>
        <v>0</v>
      </c>
      <c r="N41" s="14">
        <f>ROUND(IF((AND((K41&lt;6000),(K41&gt;=2500))),(0.111*L41),0),0)</f>
        <v>0</v>
      </c>
      <c r="O41" s="15">
        <f>ROUND(IF((K41&gt;=6000),(L41*0.098),0),0)</f>
        <v>5526261</v>
      </c>
      <c r="P41" s="15">
        <f>SUM(M41:O41)</f>
        <v>5526261</v>
      </c>
      <c r="Q41" s="14">
        <v>5298617</v>
      </c>
      <c r="R41" s="17">
        <v>848086</v>
      </c>
      <c r="S41" s="40">
        <f>ROUND(Q41/R41,2)</f>
        <v>6.25</v>
      </c>
      <c r="T41" s="14">
        <f>ROUND($S$45*R41,0)</f>
        <v>4079294</v>
      </c>
      <c r="U41" s="15">
        <v>1488916</v>
      </c>
      <c r="V41" s="17">
        <v>12616615</v>
      </c>
      <c r="W41" s="41">
        <f>ROUND(U41/V41,4)</f>
        <v>0.118</v>
      </c>
      <c r="X41" s="15">
        <f>ROUND($W$45*V41,0)</f>
        <v>1078721</v>
      </c>
      <c r="Y41" s="42">
        <f>ROUND((A!B41*0.04),0)</f>
        <v>981046</v>
      </c>
      <c r="Z41" s="42">
        <f>SUM(A!E41,A!J41,A!P41,A!T41,A!X41,A!Y41)</f>
        <v>27070616</v>
      </c>
    </row>
    <row r="42" spans="1:26" s="18" customFormat="1" ht="11.25">
      <c r="A42" s="13" t="s">
        <v>43</v>
      </c>
      <c r="B42" s="14">
        <v>17576367</v>
      </c>
      <c r="C42" s="15">
        <v>10951327</v>
      </c>
      <c r="D42" s="16">
        <f>ROUND(C42/B42,3)</f>
        <v>0.623</v>
      </c>
      <c r="E42" s="14">
        <f>ROUND($D$45*B42,0)</f>
        <v>6151728</v>
      </c>
      <c r="F42" s="15">
        <v>8504518</v>
      </c>
      <c r="G42" s="17">
        <v>32514</v>
      </c>
      <c r="H42" s="14">
        <f t="shared" si="0"/>
        <v>262</v>
      </c>
      <c r="I42" s="17">
        <v>4693</v>
      </c>
      <c r="J42" s="15">
        <f>ROUND(($H$45*G42)+(I42*25),0)</f>
        <v>7953199</v>
      </c>
      <c r="K42" s="47">
        <v>5559</v>
      </c>
      <c r="L42" s="15">
        <v>63280695</v>
      </c>
      <c r="M42" s="15">
        <f>ROUND(IF((K42&lt;2500),(0.151*L42),0),0)</f>
        <v>0</v>
      </c>
      <c r="N42" s="14">
        <f>ROUND(IF((AND((K42&lt;6000),(K42&gt;=2500))),(0.111*L42),0),0)</f>
        <v>7024157</v>
      </c>
      <c r="O42" s="15">
        <f>ROUND(IF((K42&gt;=6000),(L42*0.098),0),0)</f>
        <v>0</v>
      </c>
      <c r="P42" s="15">
        <f>SUM(M42:O42)</f>
        <v>7024157</v>
      </c>
      <c r="Q42" s="14">
        <v>4474346</v>
      </c>
      <c r="R42" s="17">
        <v>1027694</v>
      </c>
      <c r="S42" s="40">
        <f>ROUND(Q42/R42,2)</f>
        <v>4.35</v>
      </c>
      <c r="T42" s="14">
        <f>ROUND($S$45*R42,0)</f>
        <v>4943208</v>
      </c>
      <c r="U42" s="15">
        <v>1446274</v>
      </c>
      <c r="V42" s="17">
        <v>15963563</v>
      </c>
      <c r="W42" s="41">
        <f>ROUND(U42/V42,4)</f>
        <v>0.0906</v>
      </c>
      <c r="X42" s="15">
        <f>ROUND($W$45*V42,0)</f>
        <v>1364885</v>
      </c>
      <c r="Y42" s="42">
        <f>ROUND((A!B42*0.04),0)</f>
        <v>703055</v>
      </c>
      <c r="Z42" s="42">
        <f>SUM(A!E42,A!J42,A!P42,A!T42,A!X42,A!Y42)</f>
        <v>28140232</v>
      </c>
    </row>
    <row r="43" spans="1:26" s="18" customFormat="1" ht="11.25">
      <c r="A43" s="19" t="s">
        <v>44</v>
      </c>
      <c r="B43" s="14">
        <v>2776563</v>
      </c>
      <c r="C43" s="15">
        <v>852724</v>
      </c>
      <c r="D43" s="16">
        <f>ROUND(C43/B43,3)</f>
        <v>0.307</v>
      </c>
      <c r="E43" s="14">
        <f>ROUND($D$45*B43,0)</f>
        <v>971797</v>
      </c>
      <c r="F43" s="15">
        <v>827585</v>
      </c>
      <c r="G43" s="17">
        <v>2689</v>
      </c>
      <c r="H43" s="14">
        <f t="shared" si="0"/>
        <v>308</v>
      </c>
      <c r="I43" s="17">
        <v>453</v>
      </c>
      <c r="J43" s="15">
        <f>ROUND(($H$45*G43)+(I43*25),0)</f>
        <v>659374</v>
      </c>
      <c r="K43" s="47">
        <v>782</v>
      </c>
      <c r="L43" s="15">
        <v>7702496</v>
      </c>
      <c r="M43" s="15">
        <f>ROUND(IF((K43&lt;2500),(0.151*L43),0),0)</f>
        <v>1163077</v>
      </c>
      <c r="N43" s="14">
        <f>ROUND(IF((AND((K43&lt;6000),(K43&gt;=2500))),(0.111*L43),0),0)</f>
        <v>0</v>
      </c>
      <c r="O43" s="15">
        <f>ROUND(IF((K43&gt;=6000),(L43*0.098),0),0)</f>
        <v>0</v>
      </c>
      <c r="P43" s="15">
        <f>SUM(M43:O43)</f>
        <v>1163077</v>
      </c>
      <c r="Q43" s="14">
        <v>875238</v>
      </c>
      <c r="R43" s="17">
        <v>254753</v>
      </c>
      <c r="S43" s="40">
        <f>ROUND(Q43/R43,2)</f>
        <v>3.44</v>
      </c>
      <c r="T43" s="14">
        <f>ROUND($S$45*R43,0)</f>
        <v>1225362</v>
      </c>
      <c r="U43" s="15">
        <v>230607</v>
      </c>
      <c r="V43" s="17">
        <v>4150010</v>
      </c>
      <c r="W43" s="41">
        <f>ROUND(U43/V43,4)</f>
        <v>0.0556</v>
      </c>
      <c r="X43" s="15">
        <f>ROUND($W$45*V43,0)</f>
        <v>354826</v>
      </c>
      <c r="Y43" s="42">
        <f>ROUND((A!B43*0.04),0)</f>
        <v>111063</v>
      </c>
      <c r="Z43" s="42">
        <f>SUM(A!E43,A!J43,A!P43,A!T43,A!X43,A!Y43)</f>
        <v>4485499</v>
      </c>
    </row>
    <row r="44" spans="1:26" s="18" customFormat="1" ht="11.25">
      <c r="A44" s="19"/>
      <c r="B44" s="20"/>
      <c r="C44" s="21"/>
      <c r="D44" s="16"/>
      <c r="E44" s="14"/>
      <c r="F44" s="21"/>
      <c r="G44" s="22"/>
      <c r="H44" s="14"/>
      <c r="I44" s="22"/>
      <c r="J44" s="15"/>
      <c r="K44" s="47"/>
      <c r="L44" s="15"/>
      <c r="M44" s="15"/>
      <c r="N44" s="14"/>
      <c r="O44" s="15"/>
      <c r="P44" s="15"/>
      <c r="Q44" s="20"/>
      <c r="R44" s="22"/>
      <c r="S44" s="40"/>
      <c r="T44" s="14"/>
      <c r="U44" s="21"/>
      <c r="V44" s="22"/>
      <c r="W44" s="41"/>
      <c r="X44" s="15"/>
      <c r="Y44" s="42"/>
      <c r="Z44" s="42"/>
    </row>
    <row r="45" spans="1:26" s="31" customFormat="1" ht="13.5" customHeight="1">
      <c r="A45" s="23" t="s">
        <v>45</v>
      </c>
      <c r="B45" s="24">
        <f>SUM(B10:B43)</f>
        <v>400824505</v>
      </c>
      <c r="C45" s="25">
        <f>SUM(C10:C43)</f>
        <v>140419263</v>
      </c>
      <c r="D45" s="26">
        <f>ROUND(C45/B45,3)</f>
        <v>0.35</v>
      </c>
      <c r="E45" s="27">
        <f>SUM(E10:E43)</f>
        <v>140288577</v>
      </c>
      <c r="F45" s="28">
        <f>SUM(F10:F43)</f>
        <v>102501695</v>
      </c>
      <c r="G45" s="29">
        <f>SUM(G10:G43)</f>
        <v>425371</v>
      </c>
      <c r="H45" s="27">
        <f t="shared" si="0"/>
        <v>241</v>
      </c>
      <c r="I45" s="30">
        <f aca="true" t="shared" si="1" ref="I45:R45">SUM(I10:I43)</f>
        <v>49864</v>
      </c>
      <c r="J45" s="25">
        <f t="shared" si="1"/>
        <v>103761011</v>
      </c>
      <c r="K45" s="30">
        <f t="shared" si="1"/>
        <v>117380</v>
      </c>
      <c r="L45" s="25">
        <f t="shared" si="1"/>
        <v>895738356</v>
      </c>
      <c r="M45" s="25">
        <f t="shared" si="1"/>
        <v>18870850</v>
      </c>
      <c r="N45" s="25">
        <f t="shared" si="1"/>
        <v>33758277</v>
      </c>
      <c r="O45" s="25">
        <f t="shared" si="1"/>
        <v>45730449</v>
      </c>
      <c r="P45" s="25">
        <f t="shared" si="1"/>
        <v>98359576</v>
      </c>
      <c r="Q45" s="24">
        <f t="shared" si="1"/>
        <v>82585671</v>
      </c>
      <c r="R45" s="29">
        <f t="shared" si="1"/>
        <v>17179764</v>
      </c>
      <c r="S45" s="43">
        <f>ROUND(Q45/R45,2)</f>
        <v>4.81</v>
      </c>
      <c r="T45" s="27">
        <f>SUM(T10:T43)</f>
        <v>82634667</v>
      </c>
      <c r="U45" s="28">
        <f>SUM(U10:U43)</f>
        <v>22043139.51</v>
      </c>
      <c r="V45" s="29">
        <f>SUM(V10:V43)</f>
        <v>257778784</v>
      </c>
      <c r="W45" s="44">
        <f>ROUND(U45/V45,4)</f>
        <v>0.0855</v>
      </c>
      <c r="X45" s="24">
        <f>SUM(X10:X43)</f>
        <v>22040088</v>
      </c>
      <c r="Y45" s="25">
        <f>ROUND(SUM(Y10:Y43),0)</f>
        <v>16032981</v>
      </c>
      <c r="Z45" s="25">
        <f>SUM(Z10:Z43)</f>
        <v>463116900</v>
      </c>
    </row>
  </sheetData>
  <mergeCells count="1">
    <mergeCell ref="A2:B2"/>
  </mergeCells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Header>&amp;R&amp;"Arial,Regular"55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2003-05-09T13:34:51Z</cp:lastPrinted>
  <dcterms:created xsi:type="dcterms:W3CDTF">1998-02-09T13:24:14Z</dcterms:created>
  <dcterms:modified xsi:type="dcterms:W3CDTF">2003-05-12T14:35:29Z</dcterms:modified>
  <cp:category/>
  <cp:version/>
  <cp:contentType/>
  <cp:contentStatus/>
</cp:coreProperties>
</file>